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trlProps/ctrlProp36.xml" ContentType="application/vnd.ms-excel.controlproperties+xml"/>
  <Override PartName="/xl/ctrlProps/ctrlProp37.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ento_zošit"/>
  <mc:AlternateContent xmlns:mc="http://schemas.openxmlformats.org/markup-compatibility/2006">
    <mc:Choice Requires="x15">
      <x15ac:absPath xmlns:x15ac="http://schemas.microsoft.com/office/spreadsheetml/2010/11/ac" url="C:\Users\jozef.nemec\Desktop\PGP\Príklad\"/>
    </mc:Choice>
  </mc:AlternateContent>
  <bookViews>
    <workbookView xWindow="0" yWindow="120" windowWidth="19320" windowHeight="11700" tabRatio="827"/>
  </bookViews>
  <sheets>
    <sheet name="Inštrukcie" sheetId="1" r:id="rId1"/>
    <sheet name="Typ žiadateľa" sheetId="2" r:id="rId2"/>
    <sheet name="Peňažné toky projektu" sheetId="3" r:id="rId3"/>
    <sheet name="Investičné výdavky" sheetId="4" r:id="rId4"/>
    <sheet name="Výdavky na prevádzku" sheetId="5" r:id="rId5"/>
    <sheet name="Príjmy z prevádzky" sheetId="6" r:id="rId6"/>
    <sheet name="Príjmy z prevádzky - úspora" sheetId="12" r:id="rId7"/>
    <sheet name="Úver" sheetId="7" r:id="rId8"/>
    <sheet name="Odpisy - daňové" sheetId="8" r:id="rId9"/>
    <sheet name="Kontrolný list" sheetId="9" r:id="rId10"/>
    <sheet name="POM_Odpisy linearne" sheetId="10" state="hidden" r:id="rId11"/>
    <sheet name="POM_Odpisy zrychlene" sheetId="11" state="hidden" r:id="rId12"/>
  </sheets>
  <definedNames>
    <definedName name="CelkoveInvVydavky">'Investičné výdavky'!$D$9</definedName>
    <definedName name="CelkoveOpravneneVydavky">'Investičné výdavky'!$B$9</definedName>
    <definedName name="KodTypuZiadatela">'Typ žiadateľa'!$D$1</definedName>
    <definedName name="NFP">'Investičné výdavky'!$D$33</definedName>
    <definedName name="_xlnm.Print_Area" localSheetId="3">'Investičné výdavky'!$A$1:$I$103</definedName>
    <definedName name="_xlnm.Print_Area" localSheetId="5">'Príjmy z prevádzky'!$A$1:$AG$27</definedName>
    <definedName name="_xlnm.Print_Area" localSheetId="7">Úver!$A$1:$AE$15</definedName>
    <definedName name="_xlnm.Print_Area" localSheetId="4">'Výdavky na prevádzku'!$A$1:$AH$49</definedName>
    <definedName name="PercentoNFP">'Typ žiadateľa'!$F$6</definedName>
    <definedName name="PevnaIntenzita">'Peňažné toky projektu'!$I$6</definedName>
    <definedName name="PodielZdrojovEU">'Typ žiadateľa'!$F$9</definedName>
    <definedName name="PodielZdrojovSR">'Typ žiadateľa'!$F$12</definedName>
    <definedName name="SkupinaVýdavkov">'Investičné výdavky'!$A$108:$A$122</definedName>
    <definedName name="StatnaPomoc">'Peňažné toky projektu'!$I$7</definedName>
    <definedName name="Z_DB7D8600_7BA7_4CE3_9713_A1F8E1674C32_.wvu.Cols" localSheetId="3" hidden="1">'Investičné výdavky'!$T:$V</definedName>
    <definedName name="Z_DB7D8600_7BA7_4CE3_9713_A1F8E1674C32_.wvu.Cols" localSheetId="1" hidden="1">'Typ žiadateľa'!$E:$E</definedName>
    <definedName name="Z_DB7D8600_7BA7_4CE3_9713_A1F8E1674C32_.wvu.PrintArea" localSheetId="3" hidden="1">'Investičné výdavky'!$A$1:$I$103</definedName>
    <definedName name="Z_DB7D8600_7BA7_4CE3_9713_A1F8E1674C32_.wvu.PrintArea" localSheetId="5" hidden="1">'Príjmy z prevádzky'!$A$1:$AG$27</definedName>
    <definedName name="Z_DB7D8600_7BA7_4CE3_9713_A1F8E1674C32_.wvu.PrintArea" localSheetId="7" hidden="1">Úver!$A$1:$AE$15</definedName>
    <definedName name="Z_DB7D8600_7BA7_4CE3_9713_A1F8E1674C32_.wvu.PrintArea" localSheetId="4" hidden="1">'Výdavky na prevádzku'!$A$1:$AH$49</definedName>
    <definedName name="Z_DB7D8600_7BA7_4CE3_9713_A1F8E1674C32_.wvu.Rows" localSheetId="3" hidden="1">'Investičné výdavky'!$51:$67</definedName>
    <definedName name="Z_DB7D8600_7BA7_4CE3_9713_A1F8E1674C32_.wvu.Rows" localSheetId="4" hidden="1">'Výdavky na prevádzku'!$134:$134</definedName>
    <definedName name="ZdrojeZiadatela">'Investičné výdavky'!$D$35</definedName>
  </definedNames>
  <calcPr calcId="152511"/>
  <customWorkbookViews>
    <customWorkbookView name="MŽP SR - osobné zobrazenie" guid="{DB7D8600-7BA7-4CE3-9713-A1F8E1674C32}" mergeInterval="0" personalView="1" maximized="1" xWindow="-8" yWindow="-8" windowWidth="1936" windowHeight="1056" tabRatio="827" activeSheetId="2"/>
  </customWorkbookViews>
</workbook>
</file>

<file path=xl/calcChain.xml><?xml version="1.0" encoding="utf-8"?>
<calcChain xmlns="http://schemas.openxmlformats.org/spreadsheetml/2006/main">
  <c r="C35" i="5" l="1"/>
  <c r="A34" i="12" l="1"/>
  <c r="B36" i="2" l="1"/>
  <c r="B35" i="2"/>
  <c r="B34" i="2"/>
  <c r="B33" i="2"/>
  <c r="B32" i="2"/>
  <c r="B31" i="2"/>
  <c r="B30" i="2"/>
  <c r="B29" i="2"/>
  <c r="B28" i="2"/>
  <c r="B27" i="2"/>
  <c r="B26" i="2"/>
  <c r="B25" i="2"/>
  <c r="B24" i="2"/>
  <c r="B23" i="2"/>
  <c r="B22" i="2"/>
  <c r="B21" i="2"/>
  <c r="B20" i="2"/>
  <c r="B19" i="2"/>
  <c r="B18" i="2"/>
  <c r="B17" i="2"/>
  <c r="B16" i="2"/>
  <c r="B15" i="2"/>
  <c r="B14" i="2"/>
  <c r="B13" i="2"/>
  <c r="F12" i="2"/>
  <c r="B12" i="2"/>
  <c r="B11" i="2"/>
  <c r="B10" i="2"/>
  <c r="F9" i="2"/>
  <c r="B9" i="2"/>
  <c r="F6" i="2" l="1"/>
  <c r="AS509" i="11"/>
  <c r="AS555" i="11" s="1"/>
  <c r="AR508" i="11"/>
  <c r="AR554" i="11" s="1"/>
  <c r="AK30" i="3" l="1"/>
  <c r="AJ30" i="3"/>
  <c r="AI30" i="3"/>
  <c r="AH30" i="3"/>
  <c r="AG30" i="3"/>
  <c r="C30" i="3"/>
  <c r="D30" i="3"/>
  <c r="E30" i="3"/>
  <c r="F30" i="3"/>
  <c r="G30" i="3"/>
  <c r="H30" i="3"/>
  <c r="I30" i="3"/>
  <c r="J30" i="3"/>
  <c r="K30" i="3"/>
  <c r="L30" i="3"/>
  <c r="M30" i="3"/>
  <c r="N30" i="3"/>
  <c r="O30" i="3"/>
  <c r="P30" i="3"/>
  <c r="Q30" i="3"/>
  <c r="R30" i="3"/>
  <c r="S30" i="3"/>
  <c r="T30" i="3"/>
  <c r="U30" i="3"/>
  <c r="V30" i="3"/>
  <c r="W30" i="3"/>
  <c r="X30" i="3"/>
  <c r="Y30" i="3"/>
  <c r="Z30" i="3"/>
  <c r="AA30" i="3"/>
  <c r="AB30" i="3"/>
  <c r="AC30" i="3"/>
  <c r="AD30" i="3"/>
  <c r="AE30" i="3"/>
  <c r="AF30" i="3"/>
  <c r="B30" i="3"/>
  <c r="AK37" i="5" l="1"/>
  <c r="AL37" i="5"/>
  <c r="AM37" i="5"/>
  <c r="H68" i="4" l="1"/>
  <c r="H53" i="4" l="1"/>
  <c r="F92" i="4" l="1"/>
  <c r="E92" i="4"/>
  <c r="G37" i="5" l="1"/>
  <c r="H37" i="5"/>
  <c r="I37" i="5"/>
  <c r="J37" i="5"/>
  <c r="K37" i="5"/>
  <c r="L37" i="5"/>
  <c r="M37" i="5"/>
  <c r="N37" i="5"/>
  <c r="O37" i="5"/>
  <c r="P37" i="5"/>
  <c r="Q37" i="5"/>
  <c r="R37" i="5"/>
  <c r="S37" i="5"/>
  <c r="T37" i="5"/>
  <c r="U37" i="5"/>
  <c r="V37" i="5"/>
  <c r="W37" i="5"/>
  <c r="X37" i="5"/>
  <c r="Y37" i="5"/>
  <c r="Z37" i="5"/>
  <c r="AA37" i="5"/>
  <c r="AB37" i="5"/>
  <c r="AC37" i="5"/>
  <c r="AD37" i="5"/>
  <c r="AE37" i="5"/>
  <c r="AF37" i="5"/>
  <c r="AG37" i="5"/>
  <c r="AH37" i="5"/>
  <c r="AI37" i="5"/>
  <c r="AJ37" i="5"/>
  <c r="E37" i="5"/>
  <c r="F37" i="5"/>
  <c r="D37" i="5"/>
  <c r="D5" i="4" l="1"/>
  <c r="D6" i="4"/>
  <c r="B8" i="3" l="1"/>
  <c r="AQ8" i="11"/>
  <c r="AP8" i="11"/>
  <c r="AO8" i="11"/>
  <c r="AN8" i="11"/>
  <c r="AM8" i="11"/>
  <c r="AL8" i="11"/>
  <c r="AQ7" i="11"/>
  <c r="AP7" i="11"/>
  <c r="AO7" i="11"/>
  <c r="AN7" i="11"/>
  <c r="AM7" i="11"/>
  <c r="AL7" i="11"/>
  <c r="AQ6" i="11"/>
  <c r="AP6" i="11"/>
  <c r="AO6" i="11"/>
  <c r="AN6" i="11"/>
  <c r="AM6" i="11"/>
  <c r="AL6" i="11"/>
  <c r="AQ5" i="11"/>
  <c r="AP5" i="11"/>
  <c r="AP239" i="11" s="1"/>
  <c r="AP283" i="11" s="1"/>
  <c r="AO5" i="11"/>
  <c r="AO238" i="11" s="1"/>
  <c r="AN5" i="11"/>
  <c r="AN237" i="11" s="1"/>
  <c r="AM5" i="11"/>
  <c r="AM236" i="11" s="1"/>
  <c r="AL5" i="11"/>
  <c r="AL235" i="11" s="1"/>
  <c r="AQ4" i="11"/>
  <c r="AP4" i="11"/>
  <c r="AO4" i="11"/>
  <c r="AN4" i="11"/>
  <c r="AM4" i="11"/>
  <c r="AL4" i="11"/>
  <c r="AQ3" i="11"/>
  <c r="AQ61" i="11" s="1"/>
  <c r="AQ105" i="11" s="1"/>
  <c r="AP3" i="11"/>
  <c r="AP60" i="11" s="1"/>
  <c r="AP104" i="11" s="1"/>
  <c r="AO3" i="11"/>
  <c r="AO59" i="11" s="1"/>
  <c r="AO103" i="11" s="1"/>
  <c r="AN3" i="11"/>
  <c r="AN58" i="11" s="1"/>
  <c r="AN102" i="11" s="1"/>
  <c r="AM3" i="11"/>
  <c r="AM57" i="11" s="1"/>
  <c r="AM101" i="11" s="1"/>
  <c r="AL3" i="11"/>
  <c r="AL56" i="11" s="1"/>
  <c r="AL100" i="11" s="1"/>
  <c r="AQ507" i="11" l="1"/>
  <c r="AQ553" i="11" s="1"/>
  <c r="AO505" i="11"/>
  <c r="AO551" i="11" s="1"/>
  <c r="AL502" i="11"/>
  <c r="AL548" i="11" s="1"/>
  <c r="AP506" i="11"/>
  <c r="AP552" i="11" s="1"/>
  <c r="AM503" i="11"/>
  <c r="AM549" i="11" s="1"/>
  <c r="AN504" i="11"/>
  <c r="AN550" i="11" s="1"/>
  <c r="AM414" i="11"/>
  <c r="AM458" i="11" s="1"/>
  <c r="AO416" i="11"/>
  <c r="AO460" i="11" s="1"/>
  <c r="AQ418" i="11"/>
  <c r="AQ462" i="11" s="1"/>
  <c r="AL413" i="11"/>
  <c r="AL457" i="11" s="1"/>
  <c r="AN415" i="11"/>
  <c r="AN459" i="11" s="1"/>
  <c r="AP417" i="11"/>
  <c r="AP461" i="11" s="1"/>
  <c r="AM325" i="11"/>
  <c r="AM369" i="11" s="1"/>
  <c r="AO327" i="11"/>
  <c r="AO371" i="11" s="1"/>
  <c r="AQ329" i="11"/>
  <c r="AQ373" i="11" s="1"/>
  <c r="AL324" i="11"/>
  <c r="AL368" i="11" s="1"/>
  <c r="AN326" i="11"/>
  <c r="AN370" i="11" s="1"/>
  <c r="AP328" i="11"/>
  <c r="AP372" i="11" s="1"/>
  <c r="AM147" i="11"/>
  <c r="AM191" i="11" s="1"/>
  <c r="AO149" i="11"/>
  <c r="AO193" i="11" s="1"/>
  <c r="AQ151" i="11"/>
  <c r="AQ195" i="11" s="1"/>
  <c r="AL146" i="11"/>
  <c r="AL190" i="11" s="1"/>
  <c r="AN148" i="11"/>
  <c r="AN192" i="11" s="1"/>
  <c r="AP150" i="11"/>
  <c r="AP194" i="11" s="1"/>
  <c r="AL279" i="11"/>
  <c r="AO282" i="11"/>
  <c r="AQ240" i="11"/>
  <c r="AQ284" i="11" s="1"/>
  <c r="AN281" i="11"/>
  <c r="AM280" i="11"/>
  <c r="D25" i="4" l="1"/>
  <c r="B25" i="4"/>
  <c r="E23" i="4"/>
  <c r="E24" i="4"/>
  <c r="B18" i="3"/>
  <c r="D1" i="12" l="1"/>
  <c r="D422" i="11"/>
  <c r="D65" i="11"/>
  <c r="D289" i="11"/>
  <c r="D378" i="11"/>
  <c r="D21" i="11"/>
  <c r="D155" i="11"/>
  <c r="D513" i="11"/>
  <c r="D333" i="11"/>
  <c r="D111" i="11"/>
  <c r="D467" i="11"/>
  <c r="C18" i="3"/>
  <c r="B1" i="7"/>
  <c r="C4" i="8"/>
  <c r="D1" i="5"/>
  <c r="D1" i="6"/>
  <c r="D3" i="11"/>
  <c r="D22" i="11" s="1"/>
  <c r="D66" i="11" s="1"/>
  <c r="E3" i="11"/>
  <c r="E23" i="11" s="1"/>
  <c r="E67" i="11" s="1"/>
  <c r="F3" i="11"/>
  <c r="F24" i="11" s="1"/>
  <c r="F68" i="11" s="1"/>
  <c r="G3" i="11"/>
  <c r="G25" i="11" s="1"/>
  <c r="G69" i="11" s="1"/>
  <c r="H3" i="11"/>
  <c r="H26" i="11" s="1"/>
  <c r="H70" i="11" s="1"/>
  <c r="I3" i="11"/>
  <c r="I27" i="11" s="1"/>
  <c r="I71" i="11" s="1"/>
  <c r="J3" i="11"/>
  <c r="J28" i="11" s="1"/>
  <c r="J72" i="11" s="1"/>
  <c r="K3" i="11"/>
  <c r="K29" i="11" s="1"/>
  <c r="K73" i="11" s="1"/>
  <c r="L3" i="11"/>
  <c r="L30" i="11" s="1"/>
  <c r="L74" i="11" s="1"/>
  <c r="M3" i="11"/>
  <c r="M31" i="11" s="1"/>
  <c r="M75" i="11" s="1"/>
  <c r="N3" i="11"/>
  <c r="N32" i="11" s="1"/>
  <c r="N76" i="11" s="1"/>
  <c r="O3" i="11"/>
  <c r="O33" i="11" s="1"/>
  <c r="O77" i="11" s="1"/>
  <c r="P3" i="11"/>
  <c r="P34" i="11" s="1"/>
  <c r="P78" i="11" s="1"/>
  <c r="Q3" i="11"/>
  <c r="Q35" i="11" s="1"/>
  <c r="Q79" i="11" s="1"/>
  <c r="R3" i="11"/>
  <c r="R36" i="11" s="1"/>
  <c r="R80" i="11" s="1"/>
  <c r="S3" i="11"/>
  <c r="S37" i="11" s="1"/>
  <c r="S81" i="11" s="1"/>
  <c r="T3" i="11"/>
  <c r="T38" i="11" s="1"/>
  <c r="T82" i="11" s="1"/>
  <c r="U3" i="11"/>
  <c r="U39" i="11" s="1"/>
  <c r="U83" i="11" s="1"/>
  <c r="V3" i="11"/>
  <c r="V40" i="11" s="1"/>
  <c r="V84" i="11" s="1"/>
  <c r="W3" i="11"/>
  <c r="W41" i="11" s="1"/>
  <c r="W85" i="11" s="1"/>
  <c r="X3" i="11"/>
  <c r="X42" i="11" s="1"/>
  <c r="X86" i="11" s="1"/>
  <c r="Y3" i="11"/>
  <c r="Y43" i="11" s="1"/>
  <c r="Y87" i="11" s="1"/>
  <c r="Z3" i="11"/>
  <c r="Z44" i="11" s="1"/>
  <c r="Z88" i="11" s="1"/>
  <c r="AA3" i="11"/>
  <c r="AA45" i="11" s="1"/>
  <c r="AA89" i="11" s="1"/>
  <c r="AB3" i="11"/>
  <c r="AB46" i="11" s="1"/>
  <c r="AB90" i="11" s="1"/>
  <c r="AC3" i="11"/>
  <c r="AC47" i="11" s="1"/>
  <c r="AC91" i="11" s="1"/>
  <c r="AD3" i="11"/>
  <c r="AD48" i="11" s="1"/>
  <c r="AD92" i="11" s="1"/>
  <c r="AE3" i="11"/>
  <c r="AE49" i="11" s="1"/>
  <c r="AE93" i="11" s="1"/>
  <c r="AF3" i="11"/>
  <c r="AF50" i="11" s="1"/>
  <c r="AF94" i="11" s="1"/>
  <c r="AG3" i="11"/>
  <c r="AG51" i="11" s="1"/>
  <c r="AG95" i="11" s="1"/>
  <c r="AH3" i="11"/>
  <c r="AH52" i="11" s="1"/>
  <c r="AH96" i="11" s="1"/>
  <c r="AI3" i="11"/>
  <c r="AI53" i="11" s="1"/>
  <c r="AI97" i="11" s="1"/>
  <c r="AJ3" i="11"/>
  <c r="AJ54" i="11" s="1"/>
  <c r="AJ98" i="11" s="1"/>
  <c r="AK3" i="11"/>
  <c r="AK55" i="11" s="1"/>
  <c r="AK99" i="11" s="1"/>
  <c r="D6" i="11"/>
  <c r="E6" i="11"/>
  <c r="F6" i="11"/>
  <c r="G6" i="11"/>
  <c r="H6" i="11"/>
  <c r="I6" i="11"/>
  <c r="J6" i="11"/>
  <c r="K6" i="11"/>
  <c r="L6" i="11"/>
  <c r="M6" i="11"/>
  <c r="N6" i="11"/>
  <c r="O6" i="11"/>
  <c r="P6" i="11"/>
  <c r="Q6" i="11"/>
  <c r="R6" i="11"/>
  <c r="S6" i="11"/>
  <c r="T6" i="11"/>
  <c r="U6" i="11"/>
  <c r="V6" i="11"/>
  <c r="W6" i="11"/>
  <c r="X6" i="11"/>
  <c r="Y6" i="11"/>
  <c r="Z6" i="11"/>
  <c r="AA6" i="11"/>
  <c r="AB6" i="11"/>
  <c r="AC6" i="11"/>
  <c r="AD6" i="11"/>
  <c r="AE6" i="11"/>
  <c r="AF6" i="11"/>
  <c r="AG6" i="11"/>
  <c r="AH6" i="11"/>
  <c r="AI6" i="11"/>
  <c r="AJ6" i="11"/>
  <c r="AK6" i="11"/>
  <c r="D7" i="11"/>
  <c r="E7" i="11"/>
  <c r="F7" i="11"/>
  <c r="G7" i="11"/>
  <c r="H7" i="11"/>
  <c r="I7" i="11"/>
  <c r="J7" i="11"/>
  <c r="K7" i="11"/>
  <c r="L7" i="11"/>
  <c r="M7" i="11"/>
  <c r="N7" i="11"/>
  <c r="O7" i="11"/>
  <c r="P7" i="11"/>
  <c r="Q7" i="11"/>
  <c r="R7" i="11"/>
  <c r="S7" i="11"/>
  <c r="T7" i="11"/>
  <c r="U7" i="11"/>
  <c r="V7" i="11"/>
  <c r="W7" i="11"/>
  <c r="X7" i="11"/>
  <c r="Y7" i="11"/>
  <c r="Z7" i="11"/>
  <c r="AA7" i="11"/>
  <c r="AB7" i="11"/>
  <c r="AC7" i="11"/>
  <c r="AD7" i="11"/>
  <c r="AE7" i="11"/>
  <c r="AF7" i="11"/>
  <c r="AG7" i="11"/>
  <c r="AH7" i="11"/>
  <c r="AI7" i="11"/>
  <c r="AJ7" i="11"/>
  <c r="AK7"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G4" i="11"/>
  <c r="AH4" i="11"/>
  <c r="AI4" i="11"/>
  <c r="AJ4" i="11"/>
  <c r="AK4" i="11"/>
  <c r="AG5" i="11"/>
  <c r="AH5" i="11"/>
  <c r="AI5" i="11"/>
  <c r="AJ5" i="11"/>
  <c r="AK5" i="11"/>
  <c r="AH3" i="10"/>
  <c r="AI3" i="10"/>
  <c r="AJ3" i="10"/>
  <c r="AK3" i="10"/>
  <c r="AL3" i="10"/>
  <c r="AM3" i="10"/>
  <c r="AM12" i="10" s="1"/>
  <c r="AN3" i="10"/>
  <c r="AN12" i="10" s="1"/>
  <c r="AO3" i="10"/>
  <c r="AO12" i="10" s="1"/>
  <c r="AP3" i="10"/>
  <c r="AP12" i="10" s="1"/>
  <c r="AQ3" i="10"/>
  <c r="AQ12" i="10" s="1"/>
  <c r="AH4" i="10"/>
  <c r="AI4" i="10"/>
  <c r="AJ4" i="10"/>
  <c r="AK4" i="10"/>
  <c r="AL4" i="10"/>
  <c r="AM4" i="10"/>
  <c r="AM13" i="10" s="1"/>
  <c r="AN4" i="10"/>
  <c r="AN13" i="10" s="1"/>
  <c r="AO4" i="10"/>
  <c r="AO13" i="10" s="1"/>
  <c r="AP4" i="10"/>
  <c r="AP13" i="10" s="1"/>
  <c r="AQ4" i="10"/>
  <c r="AQ13" i="10" s="1"/>
  <c r="AH5" i="10"/>
  <c r="AI5" i="10"/>
  <c r="AJ5" i="10"/>
  <c r="AK5" i="10"/>
  <c r="AL5" i="10"/>
  <c r="AM5" i="10"/>
  <c r="AM14" i="10" s="1"/>
  <c r="AN5" i="10"/>
  <c r="AN14" i="10" s="1"/>
  <c r="AO5" i="10"/>
  <c r="AO14" i="10" s="1"/>
  <c r="AP5" i="10"/>
  <c r="AQ5" i="10"/>
  <c r="AQ14" i="10" s="1"/>
  <c r="AH6" i="10"/>
  <c r="AH15" i="10" s="1"/>
  <c r="AI6" i="10"/>
  <c r="AI15" i="10" s="1"/>
  <c r="AJ6" i="10"/>
  <c r="AJ15" i="10" s="1"/>
  <c r="AK6" i="10"/>
  <c r="AK15" i="10" s="1"/>
  <c r="AL6" i="10"/>
  <c r="AL15" i="10" s="1"/>
  <c r="AM6" i="10"/>
  <c r="AM15" i="10" s="1"/>
  <c r="AN6" i="10"/>
  <c r="AN15" i="10" s="1"/>
  <c r="AO6" i="10"/>
  <c r="AO15" i="10" s="1"/>
  <c r="AP6" i="10"/>
  <c r="AP15" i="10" s="1"/>
  <c r="AQ6" i="10"/>
  <c r="AQ15" i="10" s="1"/>
  <c r="AH7" i="10"/>
  <c r="AH16" i="10" s="1"/>
  <c r="AI7" i="10"/>
  <c r="AI16" i="10" s="1"/>
  <c r="AJ7" i="10"/>
  <c r="AJ16" i="10" s="1"/>
  <c r="AK7" i="10"/>
  <c r="AK16" i="10" s="1"/>
  <c r="AL7" i="10"/>
  <c r="AL16" i="10" s="1"/>
  <c r="AM7" i="10"/>
  <c r="AM16" i="10" s="1"/>
  <c r="AN7" i="10"/>
  <c r="AN16" i="10" s="1"/>
  <c r="AO7" i="10"/>
  <c r="AO16" i="10" s="1"/>
  <c r="AP7" i="10"/>
  <c r="AP16" i="10" s="1"/>
  <c r="AQ7" i="10"/>
  <c r="AQ16" i="10" s="1"/>
  <c r="AH8" i="10"/>
  <c r="AI8" i="10"/>
  <c r="AJ8" i="10"/>
  <c r="AK8" i="10"/>
  <c r="AL8" i="10"/>
  <c r="AM8" i="10"/>
  <c r="AM17" i="10" s="1"/>
  <c r="AN8" i="10"/>
  <c r="AN17" i="10" s="1"/>
  <c r="AO8" i="10"/>
  <c r="AO17" i="10" s="1"/>
  <c r="AP8" i="10"/>
  <c r="AP17" i="10" s="1"/>
  <c r="AQ8" i="10"/>
  <c r="AQ17" i="10" s="1"/>
  <c r="AP14" i="10"/>
  <c r="D6" i="10"/>
  <c r="D15" i="10" s="1"/>
  <c r="D23" i="10" s="1"/>
  <c r="E6" i="10"/>
  <c r="E15" i="10" s="1"/>
  <c r="F6" i="10"/>
  <c r="F15" i="10" s="1"/>
  <c r="G6" i="10"/>
  <c r="G15" i="10" s="1"/>
  <c r="H6" i="10"/>
  <c r="H15" i="10" s="1"/>
  <c r="I6" i="10"/>
  <c r="I15" i="10" s="1"/>
  <c r="J6" i="10"/>
  <c r="J15" i="10" s="1"/>
  <c r="K6" i="10"/>
  <c r="K15" i="10" s="1"/>
  <c r="L6" i="10"/>
  <c r="L15" i="10" s="1"/>
  <c r="M6" i="10"/>
  <c r="M15" i="10" s="1"/>
  <c r="N6" i="10"/>
  <c r="N15" i="10" s="1"/>
  <c r="O6" i="10"/>
  <c r="O15" i="10" s="1"/>
  <c r="P6" i="10"/>
  <c r="P15" i="10" s="1"/>
  <c r="Q6" i="10"/>
  <c r="Q15" i="10" s="1"/>
  <c r="R6" i="10"/>
  <c r="R15" i="10" s="1"/>
  <c r="S6" i="10"/>
  <c r="S15" i="10" s="1"/>
  <c r="T6" i="10"/>
  <c r="T15" i="10" s="1"/>
  <c r="U6" i="10"/>
  <c r="U15" i="10" s="1"/>
  <c r="V6" i="10"/>
  <c r="V15" i="10" s="1"/>
  <c r="W6" i="10"/>
  <c r="W15" i="10" s="1"/>
  <c r="X6" i="10"/>
  <c r="X15" i="10" s="1"/>
  <c r="Y6" i="10"/>
  <c r="Y15" i="10" s="1"/>
  <c r="Z6" i="10"/>
  <c r="Z15" i="10" s="1"/>
  <c r="AA6" i="10"/>
  <c r="AA15" i="10" s="1"/>
  <c r="AB6" i="10"/>
  <c r="AB15" i="10" s="1"/>
  <c r="AC6" i="10"/>
  <c r="AC15" i="10" s="1"/>
  <c r="AD6" i="10"/>
  <c r="AD15" i="10" s="1"/>
  <c r="AE6" i="10"/>
  <c r="AE15" i="10" s="1"/>
  <c r="AF6" i="10"/>
  <c r="AF15" i="10" s="1"/>
  <c r="AG6" i="10"/>
  <c r="AG15" i="10" s="1"/>
  <c r="D7" i="10"/>
  <c r="D16" i="10" s="1"/>
  <c r="E7" i="10"/>
  <c r="E16" i="10" s="1"/>
  <c r="F7" i="10"/>
  <c r="F16" i="10" s="1"/>
  <c r="G7" i="10"/>
  <c r="G16" i="10" s="1"/>
  <c r="H7" i="10"/>
  <c r="H16" i="10" s="1"/>
  <c r="I7" i="10"/>
  <c r="I16" i="10" s="1"/>
  <c r="J7" i="10"/>
  <c r="J16" i="10" s="1"/>
  <c r="K7" i="10"/>
  <c r="K16" i="10" s="1"/>
  <c r="L7" i="10"/>
  <c r="L16" i="10" s="1"/>
  <c r="M7" i="10"/>
  <c r="M16" i="10" s="1"/>
  <c r="N7" i="10"/>
  <c r="N16" i="10" s="1"/>
  <c r="O7" i="10"/>
  <c r="O16" i="10" s="1"/>
  <c r="P7" i="10"/>
  <c r="P16" i="10" s="1"/>
  <c r="Q7" i="10"/>
  <c r="Q16" i="10" s="1"/>
  <c r="R7" i="10"/>
  <c r="R16" i="10" s="1"/>
  <c r="S7" i="10"/>
  <c r="S16" i="10" s="1"/>
  <c r="T7" i="10"/>
  <c r="T16" i="10" s="1"/>
  <c r="U7" i="10"/>
  <c r="U16" i="10" s="1"/>
  <c r="V7" i="10"/>
  <c r="V16" i="10" s="1"/>
  <c r="W7" i="10"/>
  <c r="W16" i="10" s="1"/>
  <c r="X7" i="10"/>
  <c r="X16" i="10" s="1"/>
  <c r="Y7" i="10"/>
  <c r="Y16" i="10" s="1"/>
  <c r="Z7" i="10"/>
  <c r="Z16" i="10" s="1"/>
  <c r="AA7" i="10"/>
  <c r="AA16" i="10" s="1"/>
  <c r="AB7" i="10"/>
  <c r="AB16" i="10" s="1"/>
  <c r="AC7" i="10"/>
  <c r="AC16" i="10" s="1"/>
  <c r="AD7" i="10"/>
  <c r="AD16" i="10" s="1"/>
  <c r="AE7" i="10"/>
  <c r="AE16" i="10" s="1"/>
  <c r="AF7" i="10"/>
  <c r="AF16" i="10" s="1"/>
  <c r="AG7" i="10"/>
  <c r="AG16" i="10" s="1"/>
  <c r="D5" i="12" l="1"/>
  <c r="D13" i="12"/>
  <c r="D25" i="12"/>
  <c r="D9" i="12"/>
  <c r="D21" i="12"/>
  <c r="D17" i="12"/>
  <c r="D18" i="3"/>
  <c r="E1" i="12"/>
  <c r="AP20" i="10"/>
  <c r="AO24" i="10"/>
  <c r="AQ24" i="10"/>
  <c r="J24" i="10"/>
  <c r="AJ500" i="11"/>
  <c r="AJ546" i="11" s="1"/>
  <c r="AF496" i="11"/>
  <c r="AF542" i="11" s="1"/>
  <c r="AB492" i="11"/>
  <c r="AB538" i="11" s="1"/>
  <c r="X488" i="11"/>
  <c r="X534" i="11" s="1"/>
  <c r="T484" i="11"/>
  <c r="T530" i="11" s="1"/>
  <c r="P480" i="11"/>
  <c r="P526" i="11" s="1"/>
  <c r="L476" i="11"/>
  <c r="L522" i="11" s="1"/>
  <c r="H472" i="11"/>
  <c r="H518" i="11" s="1"/>
  <c r="E333" i="11"/>
  <c r="F333" i="11" s="1"/>
  <c r="G333" i="11" s="1"/>
  <c r="H333" i="11" s="1"/>
  <c r="I333" i="11" s="1"/>
  <c r="J333" i="11" s="1"/>
  <c r="K333" i="11" s="1"/>
  <c r="L333" i="11" s="1"/>
  <c r="M333" i="11" s="1"/>
  <c r="N333" i="11" s="1"/>
  <c r="O333" i="11" s="1"/>
  <c r="P333" i="11" s="1"/>
  <c r="Q333" i="11" s="1"/>
  <c r="R333" i="11" s="1"/>
  <c r="S333" i="11" s="1"/>
  <c r="T333" i="11" s="1"/>
  <c r="U333" i="11" s="1"/>
  <c r="V333" i="11" s="1"/>
  <c r="W333" i="11" s="1"/>
  <c r="X333" i="11" s="1"/>
  <c r="Y333" i="11" s="1"/>
  <c r="Z333" i="11" s="1"/>
  <c r="AA333" i="11" s="1"/>
  <c r="AB333" i="11" s="1"/>
  <c r="AC333" i="11" s="1"/>
  <c r="AD333" i="11" s="1"/>
  <c r="AE333" i="11" s="1"/>
  <c r="AF333" i="11" s="1"/>
  <c r="AG333" i="11" s="1"/>
  <c r="AH333" i="11" s="1"/>
  <c r="AI333" i="11" s="1"/>
  <c r="AJ333" i="11" s="1"/>
  <c r="AK333" i="11" s="1"/>
  <c r="AL333" i="11" s="1"/>
  <c r="AM333" i="11" s="1"/>
  <c r="AN333" i="11" s="1"/>
  <c r="AO333" i="11" s="1"/>
  <c r="AP333" i="11" s="1"/>
  <c r="AQ333" i="11" s="1"/>
  <c r="C334" i="11"/>
  <c r="C335" i="11" s="1"/>
  <c r="C336" i="11" s="1"/>
  <c r="C337" i="11" s="1"/>
  <c r="C338" i="11" s="1"/>
  <c r="C339" i="11" s="1"/>
  <c r="C340" i="11" s="1"/>
  <c r="C341" i="11" s="1"/>
  <c r="C342" i="11" s="1"/>
  <c r="C343" i="11" s="1"/>
  <c r="C344" i="11" s="1"/>
  <c r="C345" i="11" s="1"/>
  <c r="C346" i="11" s="1"/>
  <c r="C347" i="11" s="1"/>
  <c r="C348" i="11" s="1"/>
  <c r="C349" i="11" s="1"/>
  <c r="C350" i="11" s="1"/>
  <c r="C351" i="11" s="1"/>
  <c r="C352" i="11" s="1"/>
  <c r="C353" i="11" s="1"/>
  <c r="C354" i="11" s="1"/>
  <c r="C355" i="11" s="1"/>
  <c r="C356" i="11" s="1"/>
  <c r="C357" i="11" s="1"/>
  <c r="C358" i="11" s="1"/>
  <c r="C359" i="11" s="1"/>
  <c r="C360" i="11" s="1"/>
  <c r="C361" i="11" s="1"/>
  <c r="C362" i="11" s="1"/>
  <c r="C363" i="11" s="1"/>
  <c r="C364" i="11" s="1"/>
  <c r="C365" i="11" s="1"/>
  <c r="C366" i="11" s="1"/>
  <c r="C367" i="11" s="1"/>
  <c r="C368" i="11" s="1"/>
  <c r="C369" i="11" s="1"/>
  <c r="C370" i="11" s="1"/>
  <c r="C371" i="11" s="1"/>
  <c r="C372" i="11" s="1"/>
  <c r="C373" i="11" s="1"/>
  <c r="E378" i="11"/>
  <c r="F378" i="11" s="1"/>
  <c r="G378" i="11" s="1"/>
  <c r="H378" i="11" s="1"/>
  <c r="I378" i="11" s="1"/>
  <c r="J378" i="11" s="1"/>
  <c r="K378" i="11" s="1"/>
  <c r="L378" i="11" s="1"/>
  <c r="M378" i="11" s="1"/>
  <c r="N378" i="11" s="1"/>
  <c r="O378" i="11" s="1"/>
  <c r="P378" i="11" s="1"/>
  <c r="Q378" i="11" s="1"/>
  <c r="R378" i="11" s="1"/>
  <c r="S378" i="11" s="1"/>
  <c r="T378" i="11" s="1"/>
  <c r="U378" i="11" s="1"/>
  <c r="V378" i="11" s="1"/>
  <c r="W378" i="11" s="1"/>
  <c r="X378" i="11" s="1"/>
  <c r="Y378" i="11" s="1"/>
  <c r="Z378" i="11" s="1"/>
  <c r="AA378" i="11" s="1"/>
  <c r="AB378" i="11" s="1"/>
  <c r="AC378" i="11" s="1"/>
  <c r="AD378" i="11" s="1"/>
  <c r="AE378" i="11" s="1"/>
  <c r="AF378" i="11" s="1"/>
  <c r="AG378" i="11" s="1"/>
  <c r="AH378" i="11" s="1"/>
  <c r="AI378" i="11" s="1"/>
  <c r="AJ378" i="11" s="1"/>
  <c r="AK378" i="11" s="1"/>
  <c r="AL378" i="11" s="1"/>
  <c r="AM378" i="11" s="1"/>
  <c r="C379" i="11"/>
  <c r="C380" i="11" s="1"/>
  <c r="C381" i="11" s="1"/>
  <c r="C382" i="11" s="1"/>
  <c r="C383" i="11" s="1"/>
  <c r="C384" i="11" s="1"/>
  <c r="C385" i="11" s="1"/>
  <c r="C386" i="11" s="1"/>
  <c r="C387" i="11" s="1"/>
  <c r="C388" i="11" s="1"/>
  <c r="C389" i="11" s="1"/>
  <c r="C390" i="11" s="1"/>
  <c r="C391" i="11" s="1"/>
  <c r="C392" i="11" s="1"/>
  <c r="C393" i="11" s="1"/>
  <c r="C394" i="11" s="1"/>
  <c r="C395" i="11" s="1"/>
  <c r="C396" i="11" s="1"/>
  <c r="C397" i="11" s="1"/>
  <c r="C398" i="11" s="1"/>
  <c r="C399" i="11" s="1"/>
  <c r="C400" i="11" s="1"/>
  <c r="C401" i="11" s="1"/>
  <c r="C402" i="11" s="1"/>
  <c r="C403" i="11" s="1"/>
  <c r="C404" i="11" s="1"/>
  <c r="C405" i="11" s="1"/>
  <c r="C406" i="11" s="1"/>
  <c r="C407" i="11" s="1"/>
  <c r="C408" i="11" s="1"/>
  <c r="C409" i="11" s="1"/>
  <c r="C410" i="11" s="1"/>
  <c r="C411" i="11" s="1"/>
  <c r="C412" i="11" s="1"/>
  <c r="C413" i="11" s="1"/>
  <c r="C414" i="11" s="1"/>
  <c r="C415" i="11" s="1"/>
  <c r="C416" i="11" s="1"/>
  <c r="C417" i="11" s="1"/>
  <c r="C418" i="11" s="1"/>
  <c r="AN24" i="10"/>
  <c r="AP24" i="10"/>
  <c r="AI499" i="11"/>
  <c r="AI545" i="11" s="1"/>
  <c r="AE495" i="11"/>
  <c r="AE541" i="11" s="1"/>
  <c r="AA491" i="11"/>
  <c r="AA537" i="11" s="1"/>
  <c r="W487" i="11"/>
  <c r="W533" i="11" s="1"/>
  <c r="S483" i="11"/>
  <c r="S529" i="11" s="1"/>
  <c r="O479" i="11"/>
  <c r="O525" i="11" s="1"/>
  <c r="K475" i="11"/>
  <c r="K521" i="11" s="1"/>
  <c r="G471" i="11"/>
  <c r="G517" i="11" s="1"/>
  <c r="C514" i="11"/>
  <c r="C515" i="11" s="1"/>
  <c r="C516" i="11" s="1"/>
  <c r="C517" i="11" s="1"/>
  <c r="C518" i="11" s="1"/>
  <c r="C519" i="11" s="1"/>
  <c r="C520" i="11" s="1"/>
  <c r="C521" i="11" s="1"/>
  <c r="C522" i="11" s="1"/>
  <c r="C523" i="11" s="1"/>
  <c r="C524" i="11" s="1"/>
  <c r="C525" i="11" s="1"/>
  <c r="C526" i="11" s="1"/>
  <c r="C527" i="11" s="1"/>
  <c r="C528" i="11" s="1"/>
  <c r="C529" i="11" s="1"/>
  <c r="C530" i="11" s="1"/>
  <c r="C531" i="11" s="1"/>
  <c r="C532" i="11" s="1"/>
  <c r="C533" i="11" s="1"/>
  <c r="C534" i="11" s="1"/>
  <c r="C535" i="11" s="1"/>
  <c r="C536" i="11" s="1"/>
  <c r="C537" i="11" s="1"/>
  <c r="C538" i="11" s="1"/>
  <c r="C539" i="11" s="1"/>
  <c r="C540" i="11" s="1"/>
  <c r="C541" i="11" s="1"/>
  <c r="C542" i="11" s="1"/>
  <c r="C543" i="11" s="1"/>
  <c r="C544" i="11" s="1"/>
  <c r="C545" i="11" s="1"/>
  <c r="C546" i="11" s="1"/>
  <c r="C547" i="11" s="1"/>
  <c r="C548" i="11" s="1"/>
  <c r="C549" i="11" s="1"/>
  <c r="C550" i="11" s="1"/>
  <c r="C551" i="11" s="1"/>
  <c r="C552" i="11" s="1"/>
  <c r="C553" i="11" s="1"/>
  <c r="C554" i="11" s="1"/>
  <c r="C555" i="11" s="1"/>
  <c r="E513" i="11"/>
  <c r="F513" i="11" s="1"/>
  <c r="G513" i="11" s="1"/>
  <c r="H513" i="11" s="1"/>
  <c r="I513" i="11" s="1"/>
  <c r="J513" i="11" s="1"/>
  <c r="K513" i="11" s="1"/>
  <c r="L513" i="11" s="1"/>
  <c r="M513" i="11" s="1"/>
  <c r="N513" i="11" s="1"/>
  <c r="O513" i="11" s="1"/>
  <c r="P513" i="11" s="1"/>
  <c r="Q513" i="11" s="1"/>
  <c r="R513" i="11" s="1"/>
  <c r="S513" i="11" s="1"/>
  <c r="T513" i="11" s="1"/>
  <c r="U513" i="11" s="1"/>
  <c r="V513" i="11" s="1"/>
  <c r="W513" i="11" s="1"/>
  <c r="X513" i="11" s="1"/>
  <c r="Y513" i="11" s="1"/>
  <c r="Z513" i="11" s="1"/>
  <c r="AA513" i="11" s="1"/>
  <c r="AB513" i="11" s="1"/>
  <c r="AC513" i="11" s="1"/>
  <c r="AD513" i="11" s="1"/>
  <c r="AE513" i="11" s="1"/>
  <c r="AF513" i="11" s="1"/>
  <c r="AG513" i="11" s="1"/>
  <c r="AH513" i="11" s="1"/>
  <c r="AI513" i="11" s="1"/>
  <c r="AJ513" i="11" s="1"/>
  <c r="AK513" i="11" s="1"/>
  <c r="AL513" i="11" s="1"/>
  <c r="AM513" i="11" s="1"/>
  <c r="AN513" i="11" s="1"/>
  <c r="AO513" i="11" s="1"/>
  <c r="AP513" i="11" s="1"/>
  <c r="AQ513" i="11" s="1"/>
  <c r="AR513" i="11" s="1"/>
  <c r="AS513" i="11" s="1"/>
  <c r="C290" i="11"/>
  <c r="C291" i="11" s="1"/>
  <c r="C292" i="11" s="1"/>
  <c r="C293" i="11" s="1"/>
  <c r="C294" i="11" s="1"/>
  <c r="C295" i="11" s="1"/>
  <c r="C296" i="11" s="1"/>
  <c r="C297" i="11" s="1"/>
  <c r="C298" i="11" s="1"/>
  <c r="C299" i="11" s="1"/>
  <c r="C300" i="11" s="1"/>
  <c r="C301" i="11" s="1"/>
  <c r="C302" i="11" s="1"/>
  <c r="C303" i="11" s="1"/>
  <c r="C304" i="11" s="1"/>
  <c r="C305" i="11" s="1"/>
  <c r="C306" i="11" s="1"/>
  <c r="C307" i="11" s="1"/>
  <c r="C308" i="11" s="1"/>
  <c r="C309" i="11" s="1"/>
  <c r="C310" i="11" s="1"/>
  <c r="C311" i="11" s="1"/>
  <c r="C312" i="11" s="1"/>
  <c r="C313" i="11" s="1"/>
  <c r="C314" i="11" s="1"/>
  <c r="C315" i="11" s="1"/>
  <c r="C316" i="11" s="1"/>
  <c r="C317" i="11" s="1"/>
  <c r="C318" i="11" s="1"/>
  <c r="C319" i="11" s="1"/>
  <c r="C320" i="11" s="1"/>
  <c r="C321" i="11" s="1"/>
  <c r="C322" i="11" s="1"/>
  <c r="C323" i="11" s="1"/>
  <c r="C324" i="11" s="1"/>
  <c r="C325" i="11" s="1"/>
  <c r="C326" i="11" s="1"/>
  <c r="C327" i="11" s="1"/>
  <c r="C328" i="11" s="1"/>
  <c r="C329" i="11" s="1"/>
  <c r="E289" i="11"/>
  <c r="F289" i="11" s="1"/>
  <c r="G289" i="11" s="1"/>
  <c r="H289" i="11" s="1"/>
  <c r="I289" i="11" s="1"/>
  <c r="J289" i="11" s="1"/>
  <c r="K289" i="11" s="1"/>
  <c r="L289" i="11" s="1"/>
  <c r="M289" i="11" s="1"/>
  <c r="N289" i="11" s="1"/>
  <c r="O289" i="11" s="1"/>
  <c r="P289" i="11" s="1"/>
  <c r="Q289" i="11" s="1"/>
  <c r="R289" i="11" s="1"/>
  <c r="S289" i="11" s="1"/>
  <c r="T289" i="11" s="1"/>
  <c r="U289" i="11" s="1"/>
  <c r="V289" i="11" s="1"/>
  <c r="W289" i="11" s="1"/>
  <c r="X289" i="11" s="1"/>
  <c r="Y289" i="11" s="1"/>
  <c r="Z289" i="11" s="1"/>
  <c r="AA289" i="11" s="1"/>
  <c r="AB289" i="11" s="1"/>
  <c r="AC289" i="11" s="1"/>
  <c r="AD289" i="11" s="1"/>
  <c r="AE289" i="11" s="1"/>
  <c r="AF289" i="11" s="1"/>
  <c r="AG289" i="11" s="1"/>
  <c r="AH289" i="11" s="1"/>
  <c r="AI289" i="11" s="1"/>
  <c r="AJ289" i="11" s="1"/>
  <c r="AK289" i="11" s="1"/>
  <c r="AL289" i="11" s="1"/>
  <c r="AM289" i="11" s="1"/>
  <c r="AQ20" i="10"/>
  <c r="AH498" i="11"/>
  <c r="AH544" i="11" s="1"/>
  <c r="AD494" i="11"/>
  <c r="AD540" i="11" s="1"/>
  <c r="Z490" i="11"/>
  <c r="Z536" i="11" s="1"/>
  <c r="V486" i="11"/>
  <c r="V532" i="11" s="1"/>
  <c r="R482" i="11"/>
  <c r="R528" i="11" s="1"/>
  <c r="N478" i="11"/>
  <c r="N524" i="11" s="1"/>
  <c r="J474" i="11"/>
  <c r="J520" i="11" s="1"/>
  <c r="F470" i="11"/>
  <c r="F516" i="11" s="1"/>
  <c r="C468" i="11"/>
  <c r="C469" i="11" s="1"/>
  <c r="C470" i="11" s="1"/>
  <c r="C471" i="11" s="1"/>
  <c r="C472" i="11" s="1"/>
  <c r="C473" i="11" s="1"/>
  <c r="C474" i="11" s="1"/>
  <c r="C475" i="11" s="1"/>
  <c r="C476" i="11" s="1"/>
  <c r="C477" i="11" s="1"/>
  <c r="C478" i="11" s="1"/>
  <c r="C479" i="11" s="1"/>
  <c r="C480" i="11" s="1"/>
  <c r="C481" i="11" s="1"/>
  <c r="C482" i="11" s="1"/>
  <c r="C483" i="11" s="1"/>
  <c r="C484" i="11" s="1"/>
  <c r="C485" i="11" s="1"/>
  <c r="C486" i="11" s="1"/>
  <c r="C487" i="11" s="1"/>
  <c r="C488" i="11" s="1"/>
  <c r="C489" i="11" s="1"/>
  <c r="C490" i="11" s="1"/>
  <c r="C491" i="11" s="1"/>
  <c r="C492" i="11" s="1"/>
  <c r="C493" i="11" s="1"/>
  <c r="C494" i="11" s="1"/>
  <c r="C495" i="11" s="1"/>
  <c r="C496" i="11" s="1"/>
  <c r="C497" i="11" s="1"/>
  <c r="C498" i="11" s="1"/>
  <c r="C499" i="11" s="1"/>
  <c r="C500" i="11" s="1"/>
  <c r="C501" i="11" s="1"/>
  <c r="C502" i="11" s="1"/>
  <c r="C503" i="11" s="1"/>
  <c r="C504" i="11" s="1"/>
  <c r="C505" i="11" s="1"/>
  <c r="C506" i="11" s="1"/>
  <c r="C507" i="11" s="1"/>
  <c r="E467" i="11"/>
  <c r="F467" i="11" s="1"/>
  <c r="G467" i="11" s="1"/>
  <c r="H467" i="11" s="1"/>
  <c r="I467" i="11" s="1"/>
  <c r="J467" i="11" s="1"/>
  <c r="K467" i="11" s="1"/>
  <c r="L467" i="11" s="1"/>
  <c r="M467" i="11" s="1"/>
  <c r="N467" i="11" s="1"/>
  <c r="O467" i="11" s="1"/>
  <c r="P467" i="11" s="1"/>
  <c r="Q467" i="11" s="1"/>
  <c r="R467" i="11" s="1"/>
  <c r="S467" i="11" s="1"/>
  <c r="T467" i="11" s="1"/>
  <c r="U467" i="11" s="1"/>
  <c r="V467" i="11" s="1"/>
  <c r="W467" i="11" s="1"/>
  <c r="X467" i="11" s="1"/>
  <c r="Y467" i="11" s="1"/>
  <c r="Z467" i="11" s="1"/>
  <c r="AA467" i="11" s="1"/>
  <c r="AB467" i="11" s="1"/>
  <c r="AC467" i="11" s="1"/>
  <c r="AD467" i="11" s="1"/>
  <c r="AE467" i="11" s="1"/>
  <c r="AF467" i="11" s="1"/>
  <c r="AG467" i="11" s="1"/>
  <c r="AH467" i="11" s="1"/>
  <c r="AI467" i="11" s="1"/>
  <c r="AJ467" i="11" s="1"/>
  <c r="AK467" i="11" s="1"/>
  <c r="AL467" i="11" s="1"/>
  <c r="AM467" i="11" s="1"/>
  <c r="E155" i="11"/>
  <c r="F155" i="11" s="1"/>
  <c r="G155" i="11" s="1"/>
  <c r="H155" i="11" s="1"/>
  <c r="I155" i="11" s="1"/>
  <c r="J155" i="11" s="1"/>
  <c r="K155" i="11" s="1"/>
  <c r="L155" i="11" s="1"/>
  <c r="M155" i="11" s="1"/>
  <c r="N155" i="11" s="1"/>
  <c r="O155" i="11" s="1"/>
  <c r="P155" i="11" s="1"/>
  <c r="Q155" i="11" s="1"/>
  <c r="R155" i="11" s="1"/>
  <c r="S155" i="11" s="1"/>
  <c r="T155" i="11" s="1"/>
  <c r="U155" i="11" s="1"/>
  <c r="V155" i="11" s="1"/>
  <c r="W155" i="11" s="1"/>
  <c r="X155" i="11" s="1"/>
  <c r="Y155" i="11" s="1"/>
  <c r="Z155" i="11" s="1"/>
  <c r="AA155" i="11" s="1"/>
  <c r="AB155" i="11" s="1"/>
  <c r="AC155" i="11" s="1"/>
  <c r="AD155" i="11" s="1"/>
  <c r="AE155" i="11" s="1"/>
  <c r="AF155" i="11" s="1"/>
  <c r="AG155" i="11" s="1"/>
  <c r="AH155" i="11" s="1"/>
  <c r="AI155" i="11" s="1"/>
  <c r="AJ155" i="11" s="1"/>
  <c r="AK155" i="11" s="1"/>
  <c r="AL155" i="11" s="1"/>
  <c r="AM155" i="11" s="1"/>
  <c r="AN155" i="11" s="1"/>
  <c r="AO155" i="11" s="1"/>
  <c r="AP155" i="11" s="1"/>
  <c r="AQ155" i="11" s="1"/>
  <c r="C156" i="1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66" i="11"/>
  <c r="C67" i="11" s="1"/>
  <c r="C68" i="11" s="1"/>
  <c r="C69" i="11" s="1"/>
  <c r="C70" i="11" s="1"/>
  <c r="C71" i="11" s="1"/>
  <c r="C72" i="11" s="1"/>
  <c r="C73" i="11" s="1"/>
  <c r="C74" i="11" s="1"/>
  <c r="C75" i="11" s="1"/>
  <c r="C76" i="11" s="1"/>
  <c r="C77" i="11" s="1"/>
  <c r="C78" i="11" s="1"/>
  <c r="C79" i="11" s="1"/>
  <c r="C80" i="11" s="1"/>
  <c r="C81" i="11" s="1"/>
  <c r="C82" i="11" s="1"/>
  <c r="C83" i="11" s="1"/>
  <c r="C84" i="11" s="1"/>
  <c r="C85" i="11" s="1"/>
  <c r="C86" i="11" s="1"/>
  <c r="C87" i="11" s="1"/>
  <c r="C88" i="11" s="1"/>
  <c r="C89" i="11" s="1"/>
  <c r="C90" i="11" s="1"/>
  <c r="C91" i="11" s="1"/>
  <c r="C92" i="11" s="1"/>
  <c r="C93" i="11" s="1"/>
  <c r="C94" i="11" s="1"/>
  <c r="C95" i="11" s="1"/>
  <c r="C96" i="11" s="1"/>
  <c r="C97" i="11" s="1"/>
  <c r="C98" i="11" s="1"/>
  <c r="C99" i="11" s="1"/>
  <c r="C100" i="11" s="1"/>
  <c r="C101" i="11" s="1"/>
  <c r="C102" i="11" s="1"/>
  <c r="C103" i="11" s="1"/>
  <c r="C104" i="11" s="1"/>
  <c r="C105" i="11" s="1"/>
  <c r="E65" i="11"/>
  <c r="F65" i="11" s="1"/>
  <c r="G65" i="11" s="1"/>
  <c r="H65" i="11" s="1"/>
  <c r="I65" i="11" s="1"/>
  <c r="J65" i="11" s="1"/>
  <c r="K65" i="11" s="1"/>
  <c r="L65" i="11" s="1"/>
  <c r="M65" i="11" s="1"/>
  <c r="N65" i="11" s="1"/>
  <c r="O65" i="11" s="1"/>
  <c r="P65" i="11" s="1"/>
  <c r="Q65" i="11" s="1"/>
  <c r="R65" i="11" s="1"/>
  <c r="S65" i="11" s="1"/>
  <c r="T65" i="11" s="1"/>
  <c r="U65" i="11" s="1"/>
  <c r="V65" i="11" s="1"/>
  <c r="W65" i="11" s="1"/>
  <c r="X65" i="11" s="1"/>
  <c r="Y65" i="11" s="1"/>
  <c r="Z65" i="11" s="1"/>
  <c r="AA65" i="11" s="1"/>
  <c r="AB65" i="11" s="1"/>
  <c r="AC65" i="11" s="1"/>
  <c r="AD65" i="11" s="1"/>
  <c r="AE65" i="11" s="1"/>
  <c r="AF65" i="11" s="1"/>
  <c r="AG65" i="11" s="1"/>
  <c r="AH65" i="11" s="1"/>
  <c r="AI65" i="11" s="1"/>
  <c r="AJ65" i="11" s="1"/>
  <c r="AK65" i="11" s="1"/>
  <c r="AL65" i="11" s="1"/>
  <c r="AM65" i="11" s="1"/>
  <c r="AN65" i="11" s="1"/>
  <c r="AO65" i="11" s="1"/>
  <c r="AP65" i="11" s="1"/>
  <c r="AQ65" i="11" s="1"/>
  <c r="AK501" i="11"/>
  <c r="AK547" i="11" s="1"/>
  <c r="AG497" i="11"/>
  <c r="AG543" i="11" s="1"/>
  <c r="AC493" i="11"/>
  <c r="AC539" i="11" s="1"/>
  <c r="Y489" i="11"/>
  <c r="Y535" i="11" s="1"/>
  <c r="U485" i="11"/>
  <c r="U531" i="11" s="1"/>
  <c r="Q481" i="11"/>
  <c r="Q527" i="11" s="1"/>
  <c r="M477" i="11"/>
  <c r="M523" i="11" s="1"/>
  <c r="I473" i="11"/>
  <c r="I519" i="11" s="1"/>
  <c r="E469" i="11"/>
  <c r="E515" i="11" s="1"/>
  <c r="E111" i="11"/>
  <c r="F111" i="11" s="1"/>
  <c r="G111" i="11" s="1"/>
  <c r="H111" i="11" s="1"/>
  <c r="I111" i="11" s="1"/>
  <c r="J111" i="11" s="1"/>
  <c r="K111" i="11" s="1"/>
  <c r="L111" i="11" s="1"/>
  <c r="M111" i="11" s="1"/>
  <c r="N111" i="11" s="1"/>
  <c r="O111" i="11" s="1"/>
  <c r="P111" i="11" s="1"/>
  <c r="Q111" i="11" s="1"/>
  <c r="R111" i="11" s="1"/>
  <c r="S111" i="11" s="1"/>
  <c r="T111" i="11" s="1"/>
  <c r="U111" i="11" s="1"/>
  <c r="V111" i="11" s="1"/>
  <c r="W111" i="11" s="1"/>
  <c r="X111" i="11" s="1"/>
  <c r="Y111" i="11" s="1"/>
  <c r="Z111" i="11" s="1"/>
  <c r="AA111" i="11" s="1"/>
  <c r="AB111" i="11" s="1"/>
  <c r="AC111" i="11" s="1"/>
  <c r="AD111" i="11" s="1"/>
  <c r="AE111" i="11" s="1"/>
  <c r="AF111" i="11" s="1"/>
  <c r="AG111" i="11" s="1"/>
  <c r="AH111" i="11" s="1"/>
  <c r="AI111" i="11" s="1"/>
  <c r="AJ111" i="11" s="1"/>
  <c r="AK111" i="11" s="1"/>
  <c r="AL111" i="11" s="1"/>
  <c r="AM111" i="11" s="1"/>
  <c r="C112" i="1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22" i="11"/>
  <c r="C23" i="11" s="1"/>
  <c r="C24" i="11" s="1"/>
  <c r="C25" i="11" s="1"/>
  <c r="C26" i="11" s="1"/>
  <c r="C27" i="11" s="1"/>
  <c r="C28" i="11" s="1"/>
  <c r="C29" i="11" s="1"/>
  <c r="C30" i="11" s="1"/>
  <c r="C31" i="11" s="1"/>
  <c r="C32" i="11" s="1"/>
  <c r="C33" i="11" s="1"/>
  <c r="C34" i="11" s="1"/>
  <c r="C35" i="11" s="1"/>
  <c r="C36" i="11" s="1"/>
  <c r="C37" i="11" s="1"/>
  <c r="C38" i="11" s="1"/>
  <c r="C39" i="11" s="1"/>
  <c r="C40" i="11" s="1"/>
  <c r="C41" i="11" s="1"/>
  <c r="C42" i="11" s="1"/>
  <c r="C43" i="11" s="1"/>
  <c r="C44" i="11" s="1"/>
  <c r="C45" i="11" s="1"/>
  <c r="C46" i="11" s="1"/>
  <c r="C47" i="11" s="1"/>
  <c r="C48" i="11" s="1"/>
  <c r="C49" i="11" s="1"/>
  <c r="C50" i="11" s="1"/>
  <c r="C51" i="11" s="1"/>
  <c r="C52" i="11" s="1"/>
  <c r="C53" i="11" s="1"/>
  <c r="C54" i="11" s="1"/>
  <c r="C55" i="11" s="1"/>
  <c r="C56" i="11" s="1"/>
  <c r="C57" i="11" s="1"/>
  <c r="C58" i="11" s="1"/>
  <c r="C59" i="11" s="1"/>
  <c r="C60" i="11" s="1"/>
  <c r="C61" i="11" s="1"/>
  <c r="E21" i="11"/>
  <c r="F21" i="11" s="1"/>
  <c r="G21" i="11" s="1"/>
  <c r="H21" i="11" s="1"/>
  <c r="I21" i="11" s="1"/>
  <c r="J21" i="11" s="1"/>
  <c r="K21" i="11" s="1"/>
  <c r="L21" i="11" s="1"/>
  <c r="M21" i="11" s="1"/>
  <c r="N21" i="11" s="1"/>
  <c r="O21" i="11" s="1"/>
  <c r="P21" i="11" s="1"/>
  <c r="Q21" i="11" s="1"/>
  <c r="R21" i="11" s="1"/>
  <c r="S21" i="11" s="1"/>
  <c r="T21" i="11" s="1"/>
  <c r="U21" i="11" s="1"/>
  <c r="V21" i="11" s="1"/>
  <c r="W21" i="11" s="1"/>
  <c r="X21" i="11" s="1"/>
  <c r="Y21" i="11" s="1"/>
  <c r="Z21" i="11" s="1"/>
  <c r="AA21" i="11" s="1"/>
  <c r="AB21" i="11" s="1"/>
  <c r="AC21" i="11" s="1"/>
  <c r="AD21" i="11" s="1"/>
  <c r="AE21" i="11" s="1"/>
  <c r="AF21" i="11" s="1"/>
  <c r="AG21" i="11" s="1"/>
  <c r="AH21" i="11" s="1"/>
  <c r="AI21" i="11" s="1"/>
  <c r="AJ21" i="11" s="1"/>
  <c r="AK21" i="11" s="1"/>
  <c r="AL21" i="11" s="1"/>
  <c r="AM21" i="11" s="1"/>
  <c r="E422" i="11"/>
  <c r="F422" i="11" s="1"/>
  <c r="G422" i="11" s="1"/>
  <c r="H422" i="11" s="1"/>
  <c r="I422" i="11" s="1"/>
  <c r="J422" i="11" s="1"/>
  <c r="K422" i="11" s="1"/>
  <c r="L422" i="11" s="1"/>
  <c r="M422" i="11" s="1"/>
  <c r="N422" i="11" s="1"/>
  <c r="O422" i="11" s="1"/>
  <c r="P422" i="11" s="1"/>
  <c r="Q422" i="11" s="1"/>
  <c r="R422" i="11" s="1"/>
  <c r="S422" i="11" s="1"/>
  <c r="T422" i="11" s="1"/>
  <c r="U422" i="11" s="1"/>
  <c r="V422" i="11" s="1"/>
  <c r="W422" i="11" s="1"/>
  <c r="X422" i="11" s="1"/>
  <c r="Y422" i="11" s="1"/>
  <c r="Z422" i="11" s="1"/>
  <c r="AA422" i="11" s="1"/>
  <c r="AB422" i="11" s="1"/>
  <c r="AC422" i="11" s="1"/>
  <c r="AD422" i="11" s="1"/>
  <c r="AE422" i="11" s="1"/>
  <c r="AF422" i="11" s="1"/>
  <c r="AG422" i="11" s="1"/>
  <c r="AH422" i="11" s="1"/>
  <c r="AI422" i="11" s="1"/>
  <c r="AJ422" i="11" s="1"/>
  <c r="AK422" i="11" s="1"/>
  <c r="AL422" i="11" s="1"/>
  <c r="AM422" i="11" s="1"/>
  <c r="AN422" i="11" s="1"/>
  <c r="AO422" i="11" s="1"/>
  <c r="AP422" i="11" s="1"/>
  <c r="AQ422" i="11" s="1"/>
  <c r="C423" i="11"/>
  <c r="C424" i="11" s="1"/>
  <c r="C425" i="11" s="1"/>
  <c r="C426" i="11" s="1"/>
  <c r="C427" i="11" s="1"/>
  <c r="C428" i="11" s="1"/>
  <c r="C429" i="11" s="1"/>
  <c r="C430" i="11" s="1"/>
  <c r="C431" i="11" s="1"/>
  <c r="C432" i="11" s="1"/>
  <c r="C433" i="11" s="1"/>
  <c r="C434" i="11" s="1"/>
  <c r="C435" i="11" s="1"/>
  <c r="C436" i="11" s="1"/>
  <c r="C437" i="11" s="1"/>
  <c r="C438" i="11" s="1"/>
  <c r="C439" i="11" s="1"/>
  <c r="C440" i="11" s="1"/>
  <c r="C441" i="11" s="1"/>
  <c r="C442" i="11" s="1"/>
  <c r="C443" i="11" s="1"/>
  <c r="C444" i="11" s="1"/>
  <c r="C445" i="11" s="1"/>
  <c r="C446" i="11" s="1"/>
  <c r="C447" i="11" s="1"/>
  <c r="C448" i="11" s="1"/>
  <c r="C449" i="11" s="1"/>
  <c r="C450" i="11" s="1"/>
  <c r="C451" i="11" s="1"/>
  <c r="C452" i="11" s="1"/>
  <c r="C453" i="11" s="1"/>
  <c r="C454" i="11" s="1"/>
  <c r="C455" i="11" s="1"/>
  <c r="C456" i="11" s="1"/>
  <c r="C457" i="11" s="1"/>
  <c r="C458" i="11" s="1"/>
  <c r="C459" i="11" s="1"/>
  <c r="C460" i="11" s="1"/>
  <c r="C461" i="11" s="1"/>
  <c r="C462" i="11" s="1"/>
  <c r="D468" i="11"/>
  <c r="D514" i="11" s="1"/>
  <c r="J23" i="10"/>
  <c r="AJ411" i="11"/>
  <c r="AJ455" i="11" s="1"/>
  <c r="AH409" i="11"/>
  <c r="AH453" i="11" s="1"/>
  <c r="AF407" i="11"/>
  <c r="AF451" i="11" s="1"/>
  <c r="AD405" i="11"/>
  <c r="AD449" i="11" s="1"/>
  <c r="AB403" i="11"/>
  <c r="AB447" i="11" s="1"/>
  <c r="Z401" i="11"/>
  <c r="Z445" i="11" s="1"/>
  <c r="X399" i="11"/>
  <c r="X443" i="11" s="1"/>
  <c r="V397" i="11"/>
  <c r="V441" i="11" s="1"/>
  <c r="T395" i="11"/>
  <c r="T439" i="11" s="1"/>
  <c r="R393" i="11"/>
  <c r="R437" i="11" s="1"/>
  <c r="P391" i="11"/>
  <c r="P435" i="11" s="1"/>
  <c r="N389" i="11"/>
  <c r="N433" i="11" s="1"/>
  <c r="L387" i="11"/>
  <c r="L431" i="11" s="1"/>
  <c r="J385" i="11"/>
  <c r="J429" i="11" s="1"/>
  <c r="H383" i="11"/>
  <c r="H427" i="11" s="1"/>
  <c r="F381" i="11"/>
  <c r="F425" i="11" s="1"/>
  <c r="D379" i="11"/>
  <c r="D423" i="11" s="1"/>
  <c r="AK412" i="11"/>
  <c r="AK456" i="11" s="1"/>
  <c r="AI410" i="11"/>
  <c r="AI454" i="11" s="1"/>
  <c r="AG408" i="11"/>
  <c r="AG452" i="11" s="1"/>
  <c r="AE406" i="11"/>
  <c r="AE450" i="11" s="1"/>
  <c r="AC404" i="11"/>
  <c r="AC448" i="11" s="1"/>
  <c r="AA402" i="11"/>
  <c r="AA446" i="11" s="1"/>
  <c r="Y400" i="11"/>
  <c r="Y444" i="11" s="1"/>
  <c r="W398" i="11"/>
  <c r="W442" i="11" s="1"/>
  <c r="U396" i="11"/>
  <c r="U440" i="11" s="1"/>
  <c r="S394" i="11"/>
  <c r="S438" i="11" s="1"/>
  <c r="Q392" i="11"/>
  <c r="Q436" i="11" s="1"/>
  <c r="O390" i="11"/>
  <c r="O434" i="11" s="1"/>
  <c r="M388" i="11"/>
  <c r="M432" i="11" s="1"/>
  <c r="K386" i="11"/>
  <c r="K430" i="11" s="1"/>
  <c r="I384" i="11"/>
  <c r="I428" i="11" s="1"/>
  <c r="G382" i="11"/>
  <c r="G426" i="11" s="1"/>
  <c r="E380" i="11"/>
  <c r="E424" i="11" s="1"/>
  <c r="AJ322" i="11"/>
  <c r="AJ366" i="11" s="1"/>
  <c r="AH320" i="11"/>
  <c r="AH364" i="11" s="1"/>
  <c r="AF318" i="11"/>
  <c r="AF362" i="11" s="1"/>
  <c r="AD316" i="11"/>
  <c r="AD360" i="11" s="1"/>
  <c r="AB314" i="11"/>
  <c r="AB358" i="11" s="1"/>
  <c r="Z312" i="11"/>
  <c r="Z356" i="11" s="1"/>
  <c r="X310" i="11"/>
  <c r="X354" i="11" s="1"/>
  <c r="V308" i="11"/>
  <c r="V352" i="11" s="1"/>
  <c r="T306" i="11"/>
  <c r="T350" i="11" s="1"/>
  <c r="R304" i="11"/>
  <c r="R348" i="11" s="1"/>
  <c r="P302" i="11"/>
  <c r="P346" i="11" s="1"/>
  <c r="N300" i="11"/>
  <c r="N344" i="11" s="1"/>
  <c r="L298" i="11"/>
  <c r="L342" i="11" s="1"/>
  <c r="J296" i="11"/>
  <c r="J340" i="11" s="1"/>
  <c r="H294" i="11"/>
  <c r="F292" i="11"/>
  <c r="F336" i="11" s="1"/>
  <c r="D290" i="11"/>
  <c r="D330" i="11" s="1"/>
  <c r="D14" i="11" s="1"/>
  <c r="C22" i="8" s="1"/>
  <c r="AK323" i="11"/>
  <c r="AK367" i="11" s="1"/>
  <c r="AI321" i="11"/>
  <c r="AI365" i="11" s="1"/>
  <c r="AG319" i="11"/>
  <c r="AG363" i="11" s="1"/>
  <c r="AE317" i="11"/>
  <c r="AE361" i="11" s="1"/>
  <c r="AC315" i="11"/>
  <c r="AC359" i="11" s="1"/>
  <c r="AA313" i="11"/>
  <c r="AA357" i="11" s="1"/>
  <c r="Y311" i="11"/>
  <c r="Y355" i="11" s="1"/>
  <c r="W309" i="11"/>
  <c r="W353" i="11" s="1"/>
  <c r="U307" i="11"/>
  <c r="U351" i="11" s="1"/>
  <c r="S305" i="11"/>
  <c r="S349" i="11" s="1"/>
  <c r="Q303" i="11"/>
  <c r="Q347" i="11" s="1"/>
  <c r="O301" i="11"/>
  <c r="O345" i="11" s="1"/>
  <c r="M299" i="11"/>
  <c r="M343" i="11" s="1"/>
  <c r="K297" i="11"/>
  <c r="K341" i="11" s="1"/>
  <c r="I295" i="11"/>
  <c r="I339" i="11" s="1"/>
  <c r="G293" i="11"/>
  <c r="G337" i="11" s="1"/>
  <c r="E291" i="11"/>
  <c r="E335" i="11" s="1"/>
  <c r="AK145" i="11"/>
  <c r="AK189" i="11" s="1"/>
  <c r="AI143" i="11"/>
  <c r="AI187" i="11" s="1"/>
  <c r="AG141" i="11"/>
  <c r="AG185" i="11" s="1"/>
  <c r="AJ144" i="11"/>
  <c r="AJ188" i="11" s="1"/>
  <c r="AH142" i="11"/>
  <c r="AH186" i="11" s="1"/>
  <c r="S24" i="10"/>
  <c r="AA24" i="10"/>
  <c r="AC24" i="10"/>
  <c r="AE24" i="10"/>
  <c r="AG24" i="10"/>
  <c r="AI24" i="10"/>
  <c r="AK24" i="10"/>
  <c r="AM24" i="10"/>
  <c r="Y24" i="10"/>
  <c r="W24" i="10"/>
  <c r="U24" i="10"/>
  <c r="Z24" i="10"/>
  <c r="AB24" i="10"/>
  <c r="AD24" i="10"/>
  <c r="AF24" i="10"/>
  <c r="AH24" i="10"/>
  <c r="AJ24" i="10"/>
  <c r="AL24" i="10"/>
  <c r="X24" i="10"/>
  <c r="V24" i="10"/>
  <c r="T24" i="10"/>
  <c r="D17" i="5"/>
  <c r="D27" i="5"/>
  <c r="D23" i="5"/>
  <c r="D13" i="5"/>
  <c r="D9" i="5"/>
  <c r="D35" i="5" s="1"/>
  <c r="D5" i="5"/>
  <c r="D5" i="6"/>
  <c r="D9" i="6"/>
  <c r="C14" i="8"/>
  <c r="C1" i="7"/>
  <c r="D4" i="8"/>
  <c r="B13" i="7"/>
  <c r="B31" i="3" s="1"/>
  <c r="B14" i="7"/>
  <c r="B3" i="7" s="1"/>
  <c r="E1" i="6"/>
  <c r="E1" i="5"/>
  <c r="D21" i="6"/>
  <c r="D25" i="6"/>
  <c r="D17" i="6"/>
  <c r="D13" i="6"/>
  <c r="AG23" i="10"/>
  <c r="AC23" i="10"/>
  <c r="Y23" i="10"/>
  <c r="U23" i="10"/>
  <c r="Q23" i="10"/>
  <c r="AF23" i="10"/>
  <c r="X23" i="10"/>
  <c r="H23" i="10"/>
  <c r="F24" i="10"/>
  <c r="R24" i="10"/>
  <c r="P24" i="10"/>
  <c r="Q24" i="10"/>
  <c r="AD23" i="10"/>
  <c r="V23" i="10"/>
  <c r="AB23" i="10"/>
  <c r="T23" i="10"/>
  <c r="L23" i="10"/>
  <c r="AA23" i="10"/>
  <c r="S23" i="10"/>
  <c r="I23" i="10"/>
  <c r="Z23" i="10"/>
  <c r="R23" i="10"/>
  <c r="P23" i="10"/>
  <c r="AE23" i="10"/>
  <c r="W23" i="10"/>
  <c r="F23" i="10"/>
  <c r="N23" i="10"/>
  <c r="G23" i="10"/>
  <c r="K23" i="10"/>
  <c r="O23" i="10"/>
  <c r="M23" i="10"/>
  <c r="E23" i="10"/>
  <c r="AP23" i="10"/>
  <c r="AH23" i="10"/>
  <c r="AL23" i="10"/>
  <c r="AM23" i="10"/>
  <c r="AQ23" i="10"/>
  <c r="AI23" i="10"/>
  <c r="AN23" i="10"/>
  <c r="AJ23" i="10"/>
  <c r="AO23" i="10"/>
  <c r="AK23" i="10"/>
  <c r="I24" i="10"/>
  <c r="K24" i="10"/>
  <c r="M24" i="10"/>
  <c r="E24" i="10"/>
  <c r="L24" i="10"/>
  <c r="H24" i="10"/>
  <c r="D24" i="10"/>
  <c r="O24" i="10"/>
  <c r="G24" i="10"/>
  <c r="N24" i="10"/>
  <c r="D29" i="12" l="1"/>
  <c r="D27" i="12"/>
  <c r="B23" i="3" s="1"/>
  <c r="E5" i="12"/>
  <c r="E13" i="12"/>
  <c r="E9" i="12"/>
  <c r="E17" i="12"/>
  <c r="E25" i="12"/>
  <c r="E21" i="12"/>
  <c r="E18" i="3"/>
  <c r="F1" i="12"/>
  <c r="Z489" i="11"/>
  <c r="Z535" i="11" s="1"/>
  <c r="J384" i="11"/>
  <c r="J428" i="11" s="1"/>
  <c r="K384" i="11" s="1"/>
  <c r="R392" i="11"/>
  <c r="R436" i="11" s="1"/>
  <c r="S392" i="11" s="1"/>
  <c r="Z400" i="11"/>
  <c r="Z444" i="11" s="1"/>
  <c r="AA400" i="11" s="1"/>
  <c r="AH408" i="11"/>
  <c r="AH452" i="11" s="1"/>
  <c r="AI408" i="11" s="1"/>
  <c r="G381" i="11"/>
  <c r="G425" i="11" s="1"/>
  <c r="H381" i="11" s="1"/>
  <c r="O389" i="11"/>
  <c r="O433" i="11" s="1"/>
  <c r="P389" i="11" s="1"/>
  <c r="W397" i="11"/>
  <c r="W441" i="11" s="1"/>
  <c r="X397" i="11" s="1"/>
  <c r="AE405" i="11"/>
  <c r="AE449" i="11" s="1"/>
  <c r="AF405" i="11" s="1"/>
  <c r="F380" i="11"/>
  <c r="F424" i="11" s="1"/>
  <c r="G380" i="11" s="1"/>
  <c r="N388" i="11"/>
  <c r="N432" i="11" s="1"/>
  <c r="O388" i="11" s="1"/>
  <c r="H382" i="11"/>
  <c r="H426" i="11" s="1"/>
  <c r="I382" i="11" s="1"/>
  <c r="L386" i="11"/>
  <c r="L430" i="11" s="1"/>
  <c r="M386" i="11" s="1"/>
  <c r="T394" i="11"/>
  <c r="T438" i="11" s="1"/>
  <c r="U394" i="11" s="1"/>
  <c r="AB402" i="11"/>
  <c r="AB446" i="11" s="1"/>
  <c r="AC402" i="11" s="1"/>
  <c r="AJ410" i="11"/>
  <c r="AJ454" i="11" s="1"/>
  <c r="AK410" i="11" s="1"/>
  <c r="I383" i="11"/>
  <c r="I427" i="11" s="1"/>
  <c r="J383" i="11" s="1"/>
  <c r="Q391" i="11"/>
  <c r="Q435" i="11" s="1"/>
  <c r="R391" i="11" s="1"/>
  <c r="Y399" i="11"/>
  <c r="Y443" i="11" s="1"/>
  <c r="Z399" i="11" s="1"/>
  <c r="AG407" i="11"/>
  <c r="AG451" i="11" s="1"/>
  <c r="AH407" i="11" s="1"/>
  <c r="V396" i="11"/>
  <c r="V440" i="11" s="1"/>
  <c r="W396" i="11" s="1"/>
  <c r="AD404" i="11"/>
  <c r="AD448" i="11" s="1"/>
  <c r="AE404" i="11" s="1"/>
  <c r="AL412" i="11"/>
  <c r="AL456" i="11" s="1"/>
  <c r="AM412" i="11" s="1"/>
  <c r="K385" i="11"/>
  <c r="K429" i="11" s="1"/>
  <c r="L385" i="11" s="1"/>
  <c r="S393" i="11"/>
  <c r="S437" i="11" s="1"/>
  <c r="T393" i="11" s="1"/>
  <c r="AA401" i="11"/>
  <c r="AA445" i="11" s="1"/>
  <c r="AB401" i="11" s="1"/>
  <c r="AI409" i="11"/>
  <c r="AI453" i="11" s="1"/>
  <c r="AJ409" i="11" s="1"/>
  <c r="P390" i="11"/>
  <c r="P434" i="11" s="1"/>
  <c r="Q390" i="11" s="1"/>
  <c r="X398" i="11"/>
  <c r="X442" i="11" s="1"/>
  <c r="Y398" i="11" s="1"/>
  <c r="AF406" i="11"/>
  <c r="AF450" i="11" s="1"/>
  <c r="AG406" i="11" s="1"/>
  <c r="E379" i="11"/>
  <c r="M387" i="11"/>
  <c r="M431" i="11" s="1"/>
  <c r="N387" i="11" s="1"/>
  <c r="U395" i="11"/>
  <c r="U439" i="11" s="1"/>
  <c r="V395" i="11" s="1"/>
  <c r="AC403" i="11"/>
  <c r="AC447" i="11" s="1"/>
  <c r="AD403" i="11" s="1"/>
  <c r="AK411" i="11"/>
  <c r="AK455" i="11" s="1"/>
  <c r="AL411" i="11" s="1"/>
  <c r="W486" i="11"/>
  <c r="W532" i="11" s="1"/>
  <c r="F469" i="11"/>
  <c r="F515" i="11" s="1"/>
  <c r="E468" i="11"/>
  <c r="K474" i="11"/>
  <c r="K520" i="11" s="1"/>
  <c r="AF495" i="11"/>
  <c r="AF541" i="11" s="1"/>
  <c r="AI320" i="11"/>
  <c r="AI364" i="11" s="1"/>
  <c r="AF317" i="11"/>
  <c r="AF361" i="11" s="1"/>
  <c r="M298" i="11"/>
  <c r="M342" i="11" s="1"/>
  <c r="T37" i="11"/>
  <c r="T81" i="11" s="1"/>
  <c r="U37" i="11" s="1"/>
  <c r="U81" i="11" s="1"/>
  <c r="V37" i="11" s="1"/>
  <c r="V81" i="11" s="1"/>
  <c r="W37" i="11" s="1"/>
  <c r="AN21" i="11"/>
  <c r="AM56" i="11"/>
  <c r="AM100" i="11" s="1"/>
  <c r="L29" i="11"/>
  <c r="L73" i="11" s="1"/>
  <c r="M29" i="11" s="1"/>
  <c r="M73" i="11" s="1"/>
  <c r="N29" i="11" s="1"/>
  <c r="N73" i="11" s="1"/>
  <c r="O29" i="11" s="1"/>
  <c r="AB45" i="11"/>
  <c r="AB89" i="11" s="1"/>
  <c r="AC45" i="11" s="1"/>
  <c r="AC89" i="11" s="1"/>
  <c r="AD45" i="11" s="1"/>
  <c r="AD89" i="11" s="1"/>
  <c r="AE45" i="11" s="1"/>
  <c r="M30" i="11"/>
  <c r="M74" i="11" s="1"/>
  <c r="N30" i="11" s="1"/>
  <c r="N74" i="11" s="1"/>
  <c r="O30" i="11" s="1"/>
  <c r="O74" i="11" s="1"/>
  <c r="P30" i="11" s="1"/>
  <c r="AC46" i="11"/>
  <c r="AC90" i="11" s="1"/>
  <c r="AD46" i="11" s="1"/>
  <c r="AD90" i="11" s="1"/>
  <c r="AE46" i="11" s="1"/>
  <c r="AE90" i="11" s="1"/>
  <c r="AF46" i="11" s="1"/>
  <c r="AN289" i="11"/>
  <c r="AM324" i="11"/>
  <c r="AM368" i="11" s="1"/>
  <c r="J27" i="11"/>
  <c r="J71" i="11" s="1"/>
  <c r="K27" i="11" s="1"/>
  <c r="K71" i="11" s="1"/>
  <c r="L27" i="11" s="1"/>
  <c r="L71" i="11" s="1"/>
  <c r="M27" i="11" s="1"/>
  <c r="Z43" i="11"/>
  <c r="Z87" i="11" s="1"/>
  <c r="AA43" i="11" s="1"/>
  <c r="AA87" i="11" s="1"/>
  <c r="AB43" i="11" s="1"/>
  <c r="AB87" i="11" s="1"/>
  <c r="AC43" i="11" s="1"/>
  <c r="S36" i="11"/>
  <c r="S80" i="11" s="1"/>
  <c r="T36" i="11" s="1"/>
  <c r="T80" i="11" s="1"/>
  <c r="U36" i="11" s="1"/>
  <c r="U80" i="11" s="1"/>
  <c r="V36" i="11" s="1"/>
  <c r="AI52" i="11"/>
  <c r="AI96" i="11" s="1"/>
  <c r="AJ52" i="11" s="1"/>
  <c r="AJ96" i="11" s="1"/>
  <c r="AK52" i="11" s="1"/>
  <c r="AK96" i="11" s="1"/>
  <c r="AL52" i="11" s="1"/>
  <c r="P33" i="11"/>
  <c r="P77" i="11" s="1"/>
  <c r="Q33" i="11" s="1"/>
  <c r="Q77" i="11" s="1"/>
  <c r="R33" i="11" s="1"/>
  <c r="R77" i="11" s="1"/>
  <c r="S33" i="11" s="1"/>
  <c r="AF49" i="11"/>
  <c r="AF93" i="11" s="1"/>
  <c r="AG49" i="11" s="1"/>
  <c r="AG93" i="11" s="1"/>
  <c r="AH49" i="11" s="1"/>
  <c r="AH93" i="11" s="1"/>
  <c r="AI49" i="11" s="1"/>
  <c r="AN467" i="11"/>
  <c r="AM502" i="11"/>
  <c r="AM548" i="11" s="1"/>
  <c r="Q34" i="11"/>
  <c r="Q78" i="11" s="1"/>
  <c r="R34" i="11" s="1"/>
  <c r="R78" i="11" s="1"/>
  <c r="S34" i="11" s="1"/>
  <c r="S78" i="11" s="1"/>
  <c r="T34" i="11" s="1"/>
  <c r="AG50" i="11"/>
  <c r="AG94" i="11" s="1"/>
  <c r="AH50" i="11" s="1"/>
  <c r="AH94" i="11" s="1"/>
  <c r="AI50" i="11" s="1"/>
  <c r="AI94" i="11" s="1"/>
  <c r="AJ50" i="11" s="1"/>
  <c r="N31" i="11"/>
  <c r="N75" i="11" s="1"/>
  <c r="O31" i="11" s="1"/>
  <c r="O75" i="11" s="1"/>
  <c r="P31" i="11" s="1"/>
  <c r="P75" i="11" s="1"/>
  <c r="Q31" i="11" s="1"/>
  <c r="AD47" i="11"/>
  <c r="AD91" i="11" s="1"/>
  <c r="AE47" i="11" s="1"/>
  <c r="AE91" i="11" s="1"/>
  <c r="AF47" i="11" s="1"/>
  <c r="AF91" i="11" s="1"/>
  <c r="AG47" i="11" s="1"/>
  <c r="W40" i="11"/>
  <c r="W84" i="11" s="1"/>
  <c r="X40" i="11" s="1"/>
  <c r="X84" i="11" s="1"/>
  <c r="Y40" i="11" s="1"/>
  <c r="Y84" i="11" s="1"/>
  <c r="Z40" i="11" s="1"/>
  <c r="C148" i="11"/>
  <c r="AJ53" i="11"/>
  <c r="AJ97" i="11" s="1"/>
  <c r="AK53" i="11" s="1"/>
  <c r="AK97" i="11" s="1"/>
  <c r="AL53" i="11" s="1"/>
  <c r="AL97" i="11" s="1"/>
  <c r="AM53" i="11" s="1"/>
  <c r="U38" i="11"/>
  <c r="U82" i="11" s="1"/>
  <c r="V38" i="11" s="1"/>
  <c r="V82" i="11" s="1"/>
  <c r="W38" i="11" s="1"/>
  <c r="W82" i="11" s="1"/>
  <c r="X38" i="11" s="1"/>
  <c r="AK54" i="11"/>
  <c r="AK98" i="11" s="1"/>
  <c r="AL54" i="11" s="1"/>
  <c r="AL98" i="11" s="1"/>
  <c r="AM54" i="11" s="1"/>
  <c r="AM98" i="11" s="1"/>
  <c r="AN54" i="11" s="1"/>
  <c r="R35" i="11"/>
  <c r="R79" i="11" s="1"/>
  <c r="S35" i="11" s="1"/>
  <c r="S79" i="11" s="1"/>
  <c r="T35" i="11" s="1"/>
  <c r="T79" i="11" s="1"/>
  <c r="U35" i="11" s="1"/>
  <c r="AH51" i="11"/>
  <c r="AH95" i="11" s="1"/>
  <c r="AI51" i="11" s="1"/>
  <c r="AI95" i="11" s="1"/>
  <c r="AJ51" i="11" s="1"/>
  <c r="AJ95" i="11" s="1"/>
  <c r="AK51" i="11" s="1"/>
  <c r="K28" i="11"/>
  <c r="K72" i="11" s="1"/>
  <c r="L28" i="11" s="1"/>
  <c r="L72" i="11" s="1"/>
  <c r="M28" i="11" s="1"/>
  <c r="M72" i="11" s="1"/>
  <c r="N28" i="11" s="1"/>
  <c r="AA44" i="11"/>
  <c r="AA88" i="11" s="1"/>
  <c r="AB44" i="11" s="1"/>
  <c r="AB88" i="11" s="1"/>
  <c r="AC44" i="11" s="1"/>
  <c r="AC88" i="11" s="1"/>
  <c r="AD44" i="11" s="1"/>
  <c r="AN111" i="11"/>
  <c r="AM146" i="11"/>
  <c r="AM190" i="11" s="1"/>
  <c r="X41" i="11"/>
  <c r="X85" i="11" s="1"/>
  <c r="Y41" i="11" s="1"/>
  <c r="Y85" i="11" s="1"/>
  <c r="Z41" i="11" s="1"/>
  <c r="Z85" i="11" s="1"/>
  <c r="AA41" i="11" s="1"/>
  <c r="E22" i="11"/>
  <c r="E66" i="11" s="1"/>
  <c r="Y42" i="11"/>
  <c r="Y86" i="11" s="1"/>
  <c r="Z42" i="11" s="1"/>
  <c r="Z86" i="11" s="1"/>
  <c r="AA42" i="11" s="1"/>
  <c r="AA86" i="11" s="1"/>
  <c r="AB42" i="11" s="1"/>
  <c r="V39" i="11"/>
  <c r="V83" i="11" s="1"/>
  <c r="W39" i="11" s="1"/>
  <c r="W83" i="11" s="1"/>
  <c r="X39" i="11" s="1"/>
  <c r="X83" i="11" s="1"/>
  <c r="Y39" i="11" s="1"/>
  <c r="AL55" i="11"/>
  <c r="AL99" i="11" s="1"/>
  <c r="AM55" i="11" s="1"/>
  <c r="AM99" i="11" s="1"/>
  <c r="AN378" i="11"/>
  <c r="AM413" i="11"/>
  <c r="AM457" i="11" s="1"/>
  <c r="O32" i="11"/>
  <c r="O76" i="11" s="1"/>
  <c r="P32" i="11" s="1"/>
  <c r="P76" i="11" s="1"/>
  <c r="Q32" i="11" s="1"/>
  <c r="Q76" i="11" s="1"/>
  <c r="R32" i="11" s="1"/>
  <c r="AE48" i="11"/>
  <c r="AE92" i="11" s="1"/>
  <c r="AF48" i="11" s="1"/>
  <c r="AF92" i="11" s="1"/>
  <c r="AG48" i="11" s="1"/>
  <c r="AG92" i="11" s="1"/>
  <c r="AH48" i="11" s="1"/>
  <c r="AL501" i="11"/>
  <c r="AL547" i="11" s="1"/>
  <c r="AK500" i="11"/>
  <c r="AK546" i="11" s="1"/>
  <c r="AJ499" i="11"/>
  <c r="AJ545" i="11" s="1"/>
  <c r="AI498" i="11"/>
  <c r="AI544" i="11" s="1"/>
  <c r="AH497" i="11"/>
  <c r="AH543" i="11" s="1"/>
  <c r="AG496" i="11"/>
  <c r="AG542" i="11" s="1"/>
  <c r="AE494" i="11"/>
  <c r="AE540" i="11" s="1"/>
  <c r="AD493" i="11"/>
  <c r="AD539" i="11" s="1"/>
  <c r="AC492" i="11"/>
  <c r="AC538" i="11" s="1"/>
  <c r="AB491" i="11"/>
  <c r="AB537" i="11" s="1"/>
  <c r="AA490" i="11"/>
  <c r="AA536" i="11" s="1"/>
  <c r="Y488" i="11"/>
  <c r="Y534" i="11" s="1"/>
  <c r="X487" i="11"/>
  <c r="X533" i="11" s="1"/>
  <c r="V485" i="11"/>
  <c r="V531" i="11" s="1"/>
  <c r="U484" i="11"/>
  <c r="U530" i="11" s="1"/>
  <c r="T483" i="11"/>
  <c r="T529" i="11" s="1"/>
  <c r="S482" i="11"/>
  <c r="S528" i="11" s="1"/>
  <c r="R481" i="11"/>
  <c r="R527" i="11" s="1"/>
  <c r="Q480" i="11"/>
  <c r="Q526" i="11" s="1"/>
  <c r="P479" i="11"/>
  <c r="P525" i="11" s="1"/>
  <c r="O478" i="11"/>
  <c r="O524" i="11" s="1"/>
  <c r="N477" i="11"/>
  <c r="N523" i="11" s="1"/>
  <c r="M476" i="11"/>
  <c r="M522" i="11" s="1"/>
  <c r="L475" i="11"/>
  <c r="L521" i="11" s="1"/>
  <c r="J473" i="11"/>
  <c r="J519" i="11" s="1"/>
  <c r="I472" i="11"/>
  <c r="I518" i="11" s="1"/>
  <c r="H471" i="11"/>
  <c r="H517" i="11" s="1"/>
  <c r="G470" i="11"/>
  <c r="G516" i="11" s="1"/>
  <c r="G469" i="11"/>
  <c r="G515" i="11" s="1"/>
  <c r="D419" i="11"/>
  <c r="D15" i="11" s="1"/>
  <c r="C23" i="8" s="1"/>
  <c r="D510" i="11"/>
  <c r="D16" i="11" s="1"/>
  <c r="G292" i="11"/>
  <c r="G336" i="11" s="1"/>
  <c r="K296" i="11"/>
  <c r="K340" i="11" s="1"/>
  <c r="O300" i="11"/>
  <c r="O344" i="11" s="1"/>
  <c r="Q302" i="11"/>
  <c r="Q346" i="11" s="1"/>
  <c r="S304" i="11"/>
  <c r="S348" i="11" s="1"/>
  <c r="F291" i="11"/>
  <c r="F335" i="11" s="1"/>
  <c r="H293" i="11"/>
  <c r="H337" i="11" s="1"/>
  <c r="J295" i="11"/>
  <c r="J339" i="11" s="1"/>
  <c r="L297" i="11"/>
  <c r="L341" i="11" s="1"/>
  <c r="N299" i="11"/>
  <c r="N343" i="11" s="1"/>
  <c r="P301" i="11"/>
  <c r="P345" i="11" s="1"/>
  <c r="R303" i="11"/>
  <c r="R347" i="11" s="1"/>
  <c r="T305" i="11"/>
  <c r="T349" i="11" s="1"/>
  <c r="V307" i="11"/>
  <c r="V351" i="11" s="1"/>
  <c r="X309" i="11"/>
  <c r="X353" i="11" s="1"/>
  <c r="Z311" i="11"/>
  <c r="Z355" i="11" s="1"/>
  <c r="AB313" i="11"/>
  <c r="AB357" i="11" s="1"/>
  <c r="AD315" i="11"/>
  <c r="AD359" i="11" s="1"/>
  <c r="AH319" i="11"/>
  <c r="AH363" i="11" s="1"/>
  <c r="AJ321" i="11"/>
  <c r="AJ365" i="11" s="1"/>
  <c r="AL323" i="11"/>
  <c r="AL367" i="11" s="1"/>
  <c r="U306" i="11"/>
  <c r="U350" i="11" s="1"/>
  <c r="W308" i="11"/>
  <c r="W352" i="11" s="1"/>
  <c r="Y310" i="11"/>
  <c r="Y354" i="11" s="1"/>
  <c r="AA312" i="11"/>
  <c r="AA356" i="11" s="1"/>
  <c r="AC314" i="11"/>
  <c r="AC358" i="11" s="1"/>
  <c r="AE316" i="11"/>
  <c r="AE360" i="11" s="1"/>
  <c r="AG318" i="11"/>
  <c r="AG362" i="11" s="1"/>
  <c r="AK322" i="11"/>
  <c r="AK366" i="11" s="1"/>
  <c r="D334" i="11"/>
  <c r="H338" i="11"/>
  <c r="AI142" i="11"/>
  <c r="AI186" i="11" s="1"/>
  <c r="AJ143" i="11"/>
  <c r="AJ187" i="11" s="1"/>
  <c r="AK143" i="11" s="1"/>
  <c r="AK187" i="11" s="1"/>
  <c r="AL143" i="11" s="1"/>
  <c r="AL187" i="11" s="1"/>
  <c r="AM143" i="11" s="1"/>
  <c r="AM187" i="11" s="1"/>
  <c r="AL145" i="11"/>
  <c r="AL189" i="11" s="1"/>
  <c r="AM145" i="11" s="1"/>
  <c r="AM189" i="11" s="1"/>
  <c r="AK144" i="11"/>
  <c r="AK188" i="11" s="1"/>
  <c r="AH141" i="11"/>
  <c r="AH185" i="11" s="1"/>
  <c r="AI141" i="11" s="1"/>
  <c r="AI185" i="11" s="1"/>
  <c r="AJ141" i="11" s="1"/>
  <c r="AJ185" i="11" s="1"/>
  <c r="AK141" i="11" s="1"/>
  <c r="AK185" i="11" s="1"/>
  <c r="AL141" i="11" s="1"/>
  <c r="AL185" i="11" s="1"/>
  <c r="AM141" i="11" s="1"/>
  <c r="D29" i="5"/>
  <c r="D19" i="5"/>
  <c r="E13" i="5"/>
  <c r="E17" i="5"/>
  <c r="E23" i="5"/>
  <c r="E27" i="5"/>
  <c r="E9" i="5"/>
  <c r="E35" i="5" s="1"/>
  <c r="E5" i="5"/>
  <c r="E5" i="6"/>
  <c r="E9" i="6"/>
  <c r="D1" i="7"/>
  <c r="E4" i="8"/>
  <c r="D14" i="8"/>
  <c r="C13" i="7"/>
  <c r="C31" i="3" s="1"/>
  <c r="C14" i="7"/>
  <c r="C3" i="7" s="1"/>
  <c r="D27" i="6"/>
  <c r="B22" i="3" s="1"/>
  <c r="E25" i="6"/>
  <c r="E17" i="6"/>
  <c r="E21" i="6"/>
  <c r="E13" i="6"/>
  <c r="F1" i="5"/>
  <c r="F1" i="6"/>
  <c r="C75" i="4"/>
  <c r="C74" i="4"/>
  <c r="H64" i="4"/>
  <c r="H65" i="4"/>
  <c r="H66" i="4"/>
  <c r="H67" i="4"/>
  <c r="E70" i="4"/>
  <c r="D70" i="4"/>
  <c r="H69" i="4"/>
  <c r="H63" i="4"/>
  <c r="H61" i="4"/>
  <c r="H60" i="4"/>
  <c r="H59" i="4"/>
  <c r="H58" i="4"/>
  <c r="H57" i="4"/>
  <c r="H56" i="4"/>
  <c r="H54" i="4"/>
  <c r="H52" i="4"/>
  <c r="H51" i="4"/>
  <c r="H50" i="4"/>
  <c r="H49" i="4"/>
  <c r="H47" i="4"/>
  <c r="H46" i="4"/>
  <c r="H45" i="4"/>
  <c r="H44" i="4"/>
  <c r="H43" i="4"/>
  <c r="H42" i="4"/>
  <c r="A92" i="4"/>
  <c r="B9" i="4"/>
  <c r="C17" i="4" s="1"/>
  <c r="E15" i="4"/>
  <c r="D92" i="4" s="1"/>
  <c r="E16" i="4"/>
  <c r="E17" i="4"/>
  <c r="E18" i="4"/>
  <c r="E19" i="4"/>
  <c r="E20" i="4"/>
  <c r="E21" i="4"/>
  <c r="E22" i="4"/>
  <c r="I7" i="3"/>
  <c r="D7" i="4"/>
  <c r="D8" i="4"/>
  <c r="C9" i="4"/>
  <c r="U88" i="4" s="1"/>
  <c r="I5" i="3"/>
  <c r="B10" i="9"/>
  <c r="B7" i="9"/>
  <c r="E3" i="10"/>
  <c r="E12" i="10" s="1"/>
  <c r="F3" i="10"/>
  <c r="F12" i="10" s="1"/>
  <c r="G3" i="10"/>
  <c r="G12" i="10" s="1"/>
  <c r="H3" i="10"/>
  <c r="H12" i="10" s="1"/>
  <c r="D4" i="10"/>
  <c r="D13" i="10" s="1"/>
  <c r="E4" i="10"/>
  <c r="E13" i="10" s="1"/>
  <c r="F4" i="10"/>
  <c r="F13" i="10" s="1"/>
  <c r="G4" i="10"/>
  <c r="G13" i="10" s="1"/>
  <c r="H4" i="10"/>
  <c r="H13" i="10" s="1"/>
  <c r="D5" i="10"/>
  <c r="D14" i="10" s="1"/>
  <c r="E5" i="10"/>
  <c r="E14" i="10" s="1"/>
  <c r="F5" i="10"/>
  <c r="F14" i="10" s="1"/>
  <c r="G5" i="10"/>
  <c r="G14" i="10" s="1"/>
  <c r="H5" i="10"/>
  <c r="H14" i="10" s="1"/>
  <c r="D8" i="10"/>
  <c r="D17" i="10" s="1"/>
  <c r="E8" i="10"/>
  <c r="E17" i="10" s="1"/>
  <c r="F8" i="10"/>
  <c r="F17" i="10" s="1"/>
  <c r="G8" i="10"/>
  <c r="G17" i="10" s="1"/>
  <c r="H8" i="10"/>
  <c r="H17" i="10" s="1"/>
  <c r="C16" i="9"/>
  <c r="D16" i="9" s="1"/>
  <c r="E16" i="9" s="1"/>
  <c r="F16" i="9" s="1"/>
  <c r="G16" i="9" s="1"/>
  <c r="H16" i="9" s="1"/>
  <c r="I16" i="9" s="1"/>
  <c r="J16" i="9" s="1"/>
  <c r="K16" i="9" s="1"/>
  <c r="L16" i="9" s="1"/>
  <c r="M16" i="9" s="1"/>
  <c r="N16" i="9" s="1"/>
  <c r="O16" i="9" s="1"/>
  <c r="P16" i="9" s="1"/>
  <c r="Q16" i="9" s="1"/>
  <c r="R16" i="9" s="1"/>
  <c r="S16" i="9" s="1"/>
  <c r="T16" i="9" s="1"/>
  <c r="U16" i="9" s="1"/>
  <c r="V16" i="9" s="1"/>
  <c r="W16" i="9" s="1"/>
  <c r="X16" i="9" s="1"/>
  <c r="Y16" i="9" s="1"/>
  <c r="Z16" i="9" s="1"/>
  <c r="AA16" i="9" s="1"/>
  <c r="AB16" i="9" s="1"/>
  <c r="AC16" i="9" s="1"/>
  <c r="AD16" i="9" s="1"/>
  <c r="AE16" i="9" s="1"/>
  <c r="AF16" i="9" s="1"/>
  <c r="AG16" i="9" s="1"/>
  <c r="AH16" i="9" s="1"/>
  <c r="AI16" i="9" s="1"/>
  <c r="AJ16" i="9" s="1"/>
  <c r="AK16" i="9" s="1"/>
  <c r="AL16" i="9" s="1"/>
  <c r="AM16" i="9" s="1"/>
  <c r="AN16" i="9" s="1"/>
  <c r="AO16" i="9" s="1"/>
  <c r="AP16" i="9" s="1"/>
  <c r="A15" i="4"/>
  <c r="A16" i="4" s="1"/>
  <c r="A17" i="4" s="1"/>
  <c r="A18" i="4" s="1"/>
  <c r="A19" i="4" s="1"/>
  <c r="A20" i="4" s="1"/>
  <c r="A21" i="4" s="1"/>
  <c r="A22" i="4" s="1"/>
  <c r="A23" i="4" s="1"/>
  <c r="A24" i="4" s="1"/>
  <c r="D2" i="10"/>
  <c r="E2" i="10" s="1"/>
  <c r="F2" i="10" s="1"/>
  <c r="G2" i="10" s="1"/>
  <c r="H2" i="10" s="1"/>
  <c r="I2" i="10" s="1"/>
  <c r="J2" i="10" s="1"/>
  <c r="K2" i="10" s="1"/>
  <c r="L2" i="10" s="1"/>
  <c r="M2" i="10" s="1"/>
  <c r="N2" i="10" s="1"/>
  <c r="O2" i="10" s="1"/>
  <c r="P2" i="10" s="1"/>
  <c r="Q2" i="10" s="1"/>
  <c r="R2" i="10" s="1"/>
  <c r="S2" i="10" s="1"/>
  <c r="T2" i="10" s="1"/>
  <c r="U2" i="10" s="1"/>
  <c r="V2" i="10" s="1"/>
  <c r="W2" i="10" s="1"/>
  <c r="X2" i="10" s="1"/>
  <c r="Y2" i="10" s="1"/>
  <c r="Z2" i="10" s="1"/>
  <c r="AA2" i="10" s="1"/>
  <c r="AB2" i="10" s="1"/>
  <c r="AC2" i="10" s="1"/>
  <c r="AD2" i="10" s="1"/>
  <c r="AE2" i="10" s="1"/>
  <c r="AF2" i="10" s="1"/>
  <c r="AG2" i="10" s="1"/>
  <c r="AH2" i="10" s="1"/>
  <c r="AI2" i="10" s="1"/>
  <c r="AJ2" i="10" s="1"/>
  <c r="AK2" i="10" s="1"/>
  <c r="AL2" i="10" s="1"/>
  <c r="AM2" i="10" s="1"/>
  <c r="AN2" i="10" s="1"/>
  <c r="AO2" i="10" s="1"/>
  <c r="AP2" i="10" s="1"/>
  <c r="AQ2" i="10" s="1"/>
  <c r="D3" i="10"/>
  <c r="D12" i="10" s="1"/>
  <c r="D20" i="10" s="1"/>
  <c r="I3" i="10"/>
  <c r="I12" i="10" s="1"/>
  <c r="J3" i="10"/>
  <c r="J12" i="10" s="1"/>
  <c r="K3" i="10"/>
  <c r="K12" i="10" s="1"/>
  <c r="L3" i="10"/>
  <c r="L12" i="10" s="1"/>
  <c r="M3" i="10"/>
  <c r="M12" i="10" s="1"/>
  <c r="N3" i="10"/>
  <c r="N12" i="10" s="1"/>
  <c r="O3" i="10"/>
  <c r="O12" i="10" s="1"/>
  <c r="P3" i="10"/>
  <c r="P12" i="10" s="1"/>
  <c r="Q3" i="10"/>
  <c r="Q12" i="10" s="1"/>
  <c r="R3" i="10"/>
  <c r="R12" i="10" s="1"/>
  <c r="S3" i="10"/>
  <c r="S12" i="10" s="1"/>
  <c r="T3" i="10"/>
  <c r="T12" i="10" s="1"/>
  <c r="U3" i="10"/>
  <c r="U12" i="10" s="1"/>
  <c r="V3" i="10"/>
  <c r="V12" i="10" s="1"/>
  <c r="W3" i="10"/>
  <c r="W12" i="10" s="1"/>
  <c r="X3" i="10"/>
  <c r="X12" i="10" s="1"/>
  <c r="Y3" i="10"/>
  <c r="Y12" i="10" s="1"/>
  <c r="Z3" i="10"/>
  <c r="Z12" i="10" s="1"/>
  <c r="AA3" i="10"/>
  <c r="AA12" i="10" s="1"/>
  <c r="AB3" i="10"/>
  <c r="AB12" i="10" s="1"/>
  <c r="AC3" i="10"/>
  <c r="AC12" i="10" s="1"/>
  <c r="AD3" i="10"/>
  <c r="AD12" i="10" s="1"/>
  <c r="AE3" i="10"/>
  <c r="AE12" i="10" s="1"/>
  <c r="AF3" i="10"/>
  <c r="AF12" i="10" s="1"/>
  <c r="AG3" i="10"/>
  <c r="AG12" i="10" s="1"/>
  <c r="AH12" i="10"/>
  <c r="AI12" i="10"/>
  <c r="AJ12" i="10"/>
  <c r="AK12" i="10"/>
  <c r="AL12" i="10"/>
  <c r="AO20" i="10" s="1"/>
  <c r="I4" i="10"/>
  <c r="I13" i="10" s="1"/>
  <c r="J4" i="10"/>
  <c r="J13" i="10" s="1"/>
  <c r="K4" i="10"/>
  <c r="K13" i="10" s="1"/>
  <c r="L4" i="10"/>
  <c r="L13" i="10" s="1"/>
  <c r="M4" i="10"/>
  <c r="M13" i="10" s="1"/>
  <c r="N4" i="10"/>
  <c r="N13" i="10" s="1"/>
  <c r="O4" i="10"/>
  <c r="O13" i="10" s="1"/>
  <c r="P4" i="10"/>
  <c r="P13" i="10" s="1"/>
  <c r="Q4" i="10"/>
  <c r="Q13" i="10" s="1"/>
  <c r="R4" i="10"/>
  <c r="R13" i="10" s="1"/>
  <c r="S4" i="10"/>
  <c r="S13" i="10" s="1"/>
  <c r="T4" i="10"/>
  <c r="T13" i="10" s="1"/>
  <c r="U4" i="10"/>
  <c r="U13" i="10" s="1"/>
  <c r="V4" i="10"/>
  <c r="V13" i="10" s="1"/>
  <c r="W4" i="10"/>
  <c r="W13" i="10" s="1"/>
  <c r="X4" i="10"/>
  <c r="X13" i="10" s="1"/>
  <c r="Y4" i="10"/>
  <c r="Y13" i="10" s="1"/>
  <c r="Z4" i="10"/>
  <c r="Z13" i="10" s="1"/>
  <c r="AA4" i="10"/>
  <c r="AA13" i="10" s="1"/>
  <c r="AB4" i="10"/>
  <c r="AB13" i="10" s="1"/>
  <c r="AC4" i="10"/>
  <c r="AC13" i="10" s="1"/>
  <c r="AD4" i="10"/>
  <c r="AD13" i="10" s="1"/>
  <c r="AE4" i="10"/>
  <c r="AE13" i="10" s="1"/>
  <c r="AF4" i="10"/>
  <c r="AF13" i="10" s="1"/>
  <c r="AG4" i="10"/>
  <c r="AG13" i="10" s="1"/>
  <c r="AH13" i="10"/>
  <c r="AI13" i="10"/>
  <c r="AJ13" i="10"/>
  <c r="AK13" i="10"/>
  <c r="AL13" i="10"/>
  <c r="AQ21" i="10" s="1"/>
  <c r="I5" i="10"/>
  <c r="I14" i="10" s="1"/>
  <c r="J5" i="10"/>
  <c r="J14" i="10" s="1"/>
  <c r="K5" i="10"/>
  <c r="K14" i="10" s="1"/>
  <c r="L5" i="10"/>
  <c r="L14" i="10" s="1"/>
  <c r="M5" i="10"/>
  <c r="M14" i="10" s="1"/>
  <c r="N5" i="10"/>
  <c r="N14" i="10" s="1"/>
  <c r="O5" i="10"/>
  <c r="O14" i="10" s="1"/>
  <c r="P5" i="10"/>
  <c r="P14" i="10" s="1"/>
  <c r="Q5" i="10"/>
  <c r="Q14" i="10" s="1"/>
  <c r="R5" i="10"/>
  <c r="R14" i="10" s="1"/>
  <c r="S5" i="10"/>
  <c r="S14" i="10" s="1"/>
  <c r="T5" i="10"/>
  <c r="T14" i="10" s="1"/>
  <c r="U5" i="10"/>
  <c r="U14" i="10" s="1"/>
  <c r="V5" i="10"/>
  <c r="V14" i="10" s="1"/>
  <c r="W5" i="10"/>
  <c r="W14" i="10" s="1"/>
  <c r="X5" i="10"/>
  <c r="X14" i="10" s="1"/>
  <c r="Y5" i="10"/>
  <c r="Y14" i="10" s="1"/>
  <c r="Z5" i="10"/>
  <c r="Z14" i="10" s="1"/>
  <c r="AA5" i="10"/>
  <c r="AA14" i="10" s="1"/>
  <c r="AB5" i="10"/>
  <c r="AB14" i="10" s="1"/>
  <c r="AC5" i="10"/>
  <c r="AC14" i="10" s="1"/>
  <c r="AD5" i="10"/>
  <c r="AD14" i="10" s="1"/>
  <c r="AE5" i="10"/>
  <c r="AE14" i="10" s="1"/>
  <c r="AF5" i="10"/>
  <c r="AF14" i="10" s="1"/>
  <c r="AG5" i="10"/>
  <c r="AG14" i="10" s="1"/>
  <c r="AH14" i="10"/>
  <c r="AI14" i="10"/>
  <c r="AJ14" i="10"/>
  <c r="AK14" i="10"/>
  <c r="AL14" i="10"/>
  <c r="I8" i="10"/>
  <c r="I17" i="10" s="1"/>
  <c r="J8" i="10"/>
  <c r="J17" i="10" s="1"/>
  <c r="K8" i="10"/>
  <c r="K17" i="10" s="1"/>
  <c r="L8" i="10"/>
  <c r="L17" i="10" s="1"/>
  <c r="M8" i="10"/>
  <c r="M17" i="10" s="1"/>
  <c r="N8" i="10"/>
  <c r="N17" i="10" s="1"/>
  <c r="O8" i="10"/>
  <c r="O17" i="10" s="1"/>
  <c r="P8" i="10"/>
  <c r="P17" i="10" s="1"/>
  <c r="Q8" i="10"/>
  <c r="Q17" i="10" s="1"/>
  <c r="R8" i="10"/>
  <c r="R17" i="10" s="1"/>
  <c r="S8" i="10"/>
  <c r="S17" i="10" s="1"/>
  <c r="T8" i="10"/>
  <c r="T17" i="10" s="1"/>
  <c r="U8" i="10"/>
  <c r="U17" i="10" s="1"/>
  <c r="V8" i="10"/>
  <c r="V17" i="10" s="1"/>
  <c r="W8" i="10"/>
  <c r="W17" i="10" s="1"/>
  <c r="X8" i="10"/>
  <c r="X17" i="10" s="1"/>
  <c r="Y8" i="10"/>
  <c r="Y17" i="10" s="1"/>
  <c r="Z8" i="10"/>
  <c r="Z17" i="10" s="1"/>
  <c r="AA8" i="10"/>
  <c r="AA17" i="10" s="1"/>
  <c r="AB8" i="10"/>
  <c r="AB17" i="10" s="1"/>
  <c r="AC8" i="10"/>
  <c r="AC17" i="10" s="1"/>
  <c r="AD8" i="10"/>
  <c r="AD17" i="10" s="1"/>
  <c r="AE8" i="10"/>
  <c r="AE17" i="10" s="1"/>
  <c r="AF8" i="10"/>
  <c r="AF17" i="10" s="1"/>
  <c r="AG8" i="10"/>
  <c r="AG17" i="10" s="1"/>
  <c r="AH17" i="10"/>
  <c r="AI17" i="10"/>
  <c r="AJ17" i="10"/>
  <c r="AK17" i="10"/>
  <c r="AL17" i="10"/>
  <c r="D2" i="11"/>
  <c r="E2" i="11" s="1"/>
  <c r="F2" i="11" s="1"/>
  <c r="G2" i="11" s="1"/>
  <c r="H2" i="11" s="1"/>
  <c r="I2" i="11" s="1"/>
  <c r="J2" i="11" s="1"/>
  <c r="K2" i="11" s="1"/>
  <c r="L2" i="11" s="1"/>
  <c r="M2" i="11" s="1"/>
  <c r="N2" i="11" s="1"/>
  <c r="O2" i="11" s="1"/>
  <c r="P2" i="11" s="1"/>
  <c r="Q2" i="11" s="1"/>
  <c r="R2" i="11" s="1"/>
  <c r="S2" i="11" s="1"/>
  <c r="T2" i="11" s="1"/>
  <c r="U2" i="11" s="1"/>
  <c r="V2" i="11" s="1"/>
  <c r="W2" i="11" s="1"/>
  <c r="X2" i="11" s="1"/>
  <c r="Y2" i="11" s="1"/>
  <c r="Z2" i="11" s="1"/>
  <c r="AA2" i="11" s="1"/>
  <c r="AB2" i="11" s="1"/>
  <c r="AC2" i="11" s="1"/>
  <c r="AD2" i="11" s="1"/>
  <c r="AE2" i="11" s="1"/>
  <c r="AF2" i="11" s="1"/>
  <c r="AG2" i="11" s="1"/>
  <c r="AH2" i="11" s="1"/>
  <c r="AI2" i="11" s="1"/>
  <c r="AJ2" i="11" s="1"/>
  <c r="AK2" i="11" s="1"/>
  <c r="AL2" i="11" s="1"/>
  <c r="AM2" i="11" s="1"/>
  <c r="AN2" i="11" s="1"/>
  <c r="AO2" i="11" s="1"/>
  <c r="AP2" i="11" s="1"/>
  <c r="AQ2" i="11" s="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D5" i="11"/>
  <c r="D201" i="11" s="1"/>
  <c r="D241" i="11" s="1"/>
  <c r="D13" i="11" s="1"/>
  <c r="E5" i="11"/>
  <c r="E202" i="11" s="1"/>
  <c r="F5" i="11"/>
  <c r="F203" i="11" s="1"/>
  <c r="G5" i="11"/>
  <c r="G204" i="11" s="1"/>
  <c r="G248" i="11" s="1"/>
  <c r="H5" i="11"/>
  <c r="H205" i="11" s="1"/>
  <c r="H249" i="11" s="1"/>
  <c r="I5" i="11"/>
  <c r="I206" i="11" s="1"/>
  <c r="I250" i="11" s="1"/>
  <c r="J5" i="11"/>
  <c r="J207" i="11" s="1"/>
  <c r="J251" i="11" s="1"/>
  <c r="K5" i="11"/>
  <c r="K208" i="11" s="1"/>
  <c r="L5" i="11"/>
  <c r="L209" i="11" s="1"/>
  <c r="M5" i="11"/>
  <c r="M210" i="11" s="1"/>
  <c r="N5" i="11"/>
  <c r="N211" i="11" s="1"/>
  <c r="N255" i="11" s="1"/>
  <c r="O5" i="11"/>
  <c r="O212" i="11" s="1"/>
  <c r="O256" i="11" s="1"/>
  <c r="P5" i="11"/>
  <c r="P213" i="11" s="1"/>
  <c r="Q5" i="11"/>
  <c r="Q214" i="11" s="1"/>
  <c r="Q258" i="11" s="1"/>
  <c r="R5" i="11"/>
  <c r="R215" i="11" s="1"/>
  <c r="R259" i="11" s="1"/>
  <c r="S5" i="11"/>
  <c r="T5" i="11"/>
  <c r="T217" i="11" s="1"/>
  <c r="T261" i="11" s="1"/>
  <c r="U5" i="11"/>
  <c r="V5" i="11"/>
  <c r="V219" i="11" s="1"/>
  <c r="V263" i="11" s="1"/>
  <c r="W5" i="11"/>
  <c r="W220" i="11" s="1"/>
  <c r="W264" i="11" s="1"/>
  <c r="X5" i="11"/>
  <c r="X221" i="11" s="1"/>
  <c r="X265" i="11" s="1"/>
  <c r="Y5" i="11"/>
  <c r="Y222" i="11" s="1"/>
  <c r="Y266" i="11" s="1"/>
  <c r="Z5" i="11"/>
  <c r="AA5" i="11"/>
  <c r="AA224" i="11" s="1"/>
  <c r="AA268" i="11" s="1"/>
  <c r="AB5" i="11"/>
  <c r="AC5" i="11"/>
  <c r="AC226" i="11" s="1"/>
  <c r="AC270" i="11" s="1"/>
  <c r="AD5" i="11"/>
  <c r="AD227" i="11" s="1"/>
  <c r="AE5" i="11"/>
  <c r="AF5" i="11"/>
  <c r="AF229" i="11" s="1"/>
  <c r="AF273" i="11" s="1"/>
  <c r="AG230" i="11"/>
  <c r="AG274" i="11" s="1"/>
  <c r="AI232" i="11"/>
  <c r="AJ233" i="11"/>
  <c r="AJ277" i="11" s="1"/>
  <c r="C195" i="11"/>
  <c r="D200" i="11"/>
  <c r="E200" i="11" s="1"/>
  <c r="D244" i="11"/>
  <c r="E244" i="11" s="1"/>
  <c r="F244" i="11" s="1"/>
  <c r="G244" i="11" s="1"/>
  <c r="H244" i="11" s="1"/>
  <c r="I244" i="11" s="1"/>
  <c r="J244" i="11" s="1"/>
  <c r="K244" i="11" s="1"/>
  <c r="L244" i="11" s="1"/>
  <c r="M244" i="11" s="1"/>
  <c r="N244" i="11" s="1"/>
  <c r="O244" i="11" s="1"/>
  <c r="P244" i="11" s="1"/>
  <c r="Q244" i="11" s="1"/>
  <c r="R244" i="11" s="1"/>
  <c r="S244" i="11" s="1"/>
  <c r="T244" i="11" s="1"/>
  <c r="U244" i="11" s="1"/>
  <c r="V244" i="11" s="1"/>
  <c r="W244" i="11" s="1"/>
  <c r="X244" i="11" s="1"/>
  <c r="Y244" i="11" s="1"/>
  <c r="Z244" i="11" s="1"/>
  <c r="AA244" i="11" s="1"/>
  <c r="AB244" i="11" s="1"/>
  <c r="AC244" i="11" s="1"/>
  <c r="AD244" i="11" s="1"/>
  <c r="AE244" i="11" s="1"/>
  <c r="AF244" i="11" s="1"/>
  <c r="AG244" i="11" s="1"/>
  <c r="AH244" i="11" s="1"/>
  <c r="AI244" i="11" s="1"/>
  <c r="AJ244" i="11" s="1"/>
  <c r="AK244" i="11" s="1"/>
  <c r="AL244" i="11" s="1"/>
  <c r="AM244" i="11" s="1"/>
  <c r="AN244" i="11" s="1"/>
  <c r="AO244" i="11" s="1"/>
  <c r="AP244" i="11" s="1"/>
  <c r="AQ244" i="11" s="1"/>
  <c r="U82" i="4"/>
  <c r="E27" i="12" l="1"/>
  <c r="C23" i="3" s="1"/>
  <c r="E29" i="12"/>
  <c r="F5" i="12"/>
  <c r="F13" i="12"/>
  <c r="F17" i="12"/>
  <c r="F25" i="12"/>
  <c r="F9" i="12"/>
  <c r="F21" i="12"/>
  <c r="F18" i="3"/>
  <c r="G1" i="12"/>
  <c r="E19" i="5"/>
  <c r="AN145" i="11"/>
  <c r="AN189" i="11" s="1"/>
  <c r="AP22" i="10"/>
  <c r="Y21" i="10"/>
  <c r="AL20" i="10"/>
  <c r="V20" i="10"/>
  <c r="AN20" i="10"/>
  <c r="AN56" i="11"/>
  <c r="AN100" i="11" s="1"/>
  <c r="AN55" i="11"/>
  <c r="AN99" i="11" s="1"/>
  <c r="AO22" i="10"/>
  <c r="AK22" i="10"/>
  <c r="AG22" i="10"/>
  <c r="AC22" i="10"/>
  <c r="Y22" i="10"/>
  <c r="Y20" i="10"/>
  <c r="U20" i="10"/>
  <c r="H21" i="10"/>
  <c r="H20" i="10"/>
  <c r="AN502" i="11"/>
  <c r="AN548" i="11" s="1"/>
  <c r="AN22" i="10"/>
  <c r="AJ22" i="10"/>
  <c r="AF22" i="10"/>
  <c r="AB22" i="10"/>
  <c r="X22" i="10"/>
  <c r="K21" i="10"/>
  <c r="X20" i="10"/>
  <c r="T20" i="10"/>
  <c r="K20" i="10"/>
  <c r="AN413" i="11"/>
  <c r="AN457" i="11" s="1"/>
  <c r="AO111" i="11"/>
  <c r="AN146" i="11"/>
  <c r="AN190" i="11" s="1"/>
  <c r="C149" i="11"/>
  <c r="C150" i="11" s="1"/>
  <c r="C151" i="11" s="1"/>
  <c r="AO467" i="11"/>
  <c r="AN503" i="11"/>
  <c r="AN549" i="11" s="1"/>
  <c r="AO289" i="11"/>
  <c r="AN325" i="11"/>
  <c r="AN369" i="11" s="1"/>
  <c r="AQ22" i="10"/>
  <c r="AM22" i="10"/>
  <c r="AI22" i="10"/>
  <c r="AE22" i="10"/>
  <c r="AA22" i="10"/>
  <c r="AM20" i="10"/>
  <c r="W20" i="10"/>
  <c r="J20" i="10"/>
  <c r="AO378" i="11"/>
  <c r="AN414" i="11"/>
  <c r="AN458" i="11" s="1"/>
  <c r="AN147" i="11"/>
  <c r="AN191" i="11" s="1"/>
  <c r="AL22" i="10"/>
  <c r="AH22" i="10"/>
  <c r="AD22" i="10"/>
  <c r="Z22" i="10"/>
  <c r="J21" i="10"/>
  <c r="I20" i="10"/>
  <c r="AN57" i="11"/>
  <c r="AN101" i="11" s="1"/>
  <c r="AO21" i="11"/>
  <c r="AM501" i="11"/>
  <c r="AM547" i="11" s="1"/>
  <c r="AL500" i="11"/>
  <c r="AL546" i="11" s="1"/>
  <c r="AK499" i="11"/>
  <c r="AK545" i="11" s="1"/>
  <c r="AJ498" i="11"/>
  <c r="AJ544" i="11" s="1"/>
  <c r="AI497" i="11"/>
  <c r="AI543" i="11" s="1"/>
  <c r="AH496" i="11"/>
  <c r="AH542" i="11" s="1"/>
  <c r="AG495" i="11"/>
  <c r="AG541" i="11" s="1"/>
  <c r="AF494" i="11"/>
  <c r="AF540" i="11" s="1"/>
  <c r="AE493" i="11"/>
  <c r="AE539" i="11" s="1"/>
  <c r="AD492" i="11"/>
  <c r="AD538" i="11" s="1"/>
  <c r="AC491" i="11"/>
  <c r="AC537" i="11" s="1"/>
  <c r="AB490" i="11"/>
  <c r="AB536" i="11" s="1"/>
  <c r="AA489" i="11"/>
  <c r="AA535" i="11" s="1"/>
  <c r="Z488" i="11"/>
  <c r="Z534" i="11" s="1"/>
  <c r="Y487" i="11"/>
  <c r="Y533" i="11" s="1"/>
  <c r="X486" i="11"/>
  <c r="X532" i="11" s="1"/>
  <c r="W485" i="11"/>
  <c r="W531" i="11" s="1"/>
  <c r="V484" i="11"/>
  <c r="V530" i="11" s="1"/>
  <c r="U483" i="11"/>
  <c r="U529" i="11" s="1"/>
  <c r="T482" i="11"/>
  <c r="T528" i="11" s="1"/>
  <c r="S481" i="11"/>
  <c r="S527" i="11" s="1"/>
  <c r="R480" i="11"/>
  <c r="R526" i="11" s="1"/>
  <c r="Q479" i="11"/>
  <c r="Q525" i="11" s="1"/>
  <c r="P478" i="11"/>
  <c r="P524" i="11" s="1"/>
  <c r="O477" i="11"/>
  <c r="O523" i="11" s="1"/>
  <c r="N476" i="11"/>
  <c r="N522" i="11" s="1"/>
  <c r="M475" i="11"/>
  <c r="M521" i="11" s="1"/>
  <c r="L474" i="11"/>
  <c r="L520" i="11" s="1"/>
  <c r="K473" i="11"/>
  <c r="K519" i="11" s="1"/>
  <c r="J472" i="11"/>
  <c r="J518" i="11" s="1"/>
  <c r="I471" i="11"/>
  <c r="I517" i="11" s="1"/>
  <c r="H470" i="11"/>
  <c r="H516" i="11" s="1"/>
  <c r="H469" i="11"/>
  <c r="H515" i="11" s="1"/>
  <c r="AH451" i="11"/>
  <c r="AI407" i="11" s="1"/>
  <c r="Z443" i="11"/>
  <c r="AA399" i="11" s="1"/>
  <c r="X441" i="11"/>
  <c r="Y397" i="11" s="1"/>
  <c r="AF449" i="11"/>
  <c r="AG405" i="11" s="1"/>
  <c r="R435" i="11"/>
  <c r="S391" i="11" s="1"/>
  <c r="N431" i="11"/>
  <c r="O387" i="11" s="1"/>
  <c r="J427" i="11"/>
  <c r="K383" i="11" s="1"/>
  <c r="AK454" i="11"/>
  <c r="AL410" i="11" s="1"/>
  <c r="AG450" i="11"/>
  <c r="AH406" i="11" s="1"/>
  <c r="AC446" i="11"/>
  <c r="AD402" i="11" s="1"/>
  <c r="Y442" i="11"/>
  <c r="Z398" i="11" s="1"/>
  <c r="U438" i="11"/>
  <c r="V394" i="11" s="1"/>
  <c r="Q434" i="11"/>
  <c r="R390" i="11" s="1"/>
  <c r="M430" i="11"/>
  <c r="N386" i="11" s="1"/>
  <c r="I426" i="11"/>
  <c r="J382" i="11" s="1"/>
  <c r="AJ453" i="11"/>
  <c r="AK409" i="11" s="1"/>
  <c r="AB445" i="11"/>
  <c r="AC401" i="11" s="1"/>
  <c r="T437" i="11"/>
  <c r="U393" i="11" s="1"/>
  <c r="P433" i="11"/>
  <c r="Q389" i="11" s="1"/>
  <c r="L429" i="11"/>
  <c r="M385" i="11" s="1"/>
  <c r="H425" i="11"/>
  <c r="I381" i="11" s="1"/>
  <c r="AL455" i="11"/>
  <c r="AM411" i="11" s="1"/>
  <c r="AD447" i="11"/>
  <c r="AE403" i="11" s="1"/>
  <c r="V439" i="11"/>
  <c r="W395" i="11" s="1"/>
  <c r="AM456" i="11"/>
  <c r="AN412" i="11" s="1"/>
  <c r="AI452" i="11"/>
  <c r="AJ408" i="11" s="1"/>
  <c r="AE448" i="11"/>
  <c r="AF404" i="11" s="1"/>
  <c r="AA444" i="11"/>
  <c r="AB400" i="11" s="1"/>
  <c r="W440" i="11"/>
  <c r="X396" i="11" s="1"/>
  <c r="S436" i="11"/>
  <c r="T392" i="11" s="1"/>
  <c r="O432" i="11"/>
  <c r="P388" i="11" s="1"/>
  <c r="K428" i="11"/>
  <c r="L384" i="11" s="1"/>
  <c r="G424" i="11"/>
  <c r="H380" i="11" s="1"/>
  <c r="E290" i="11"/>
  <c r="E334" i="11" s="1"/>
  <c r="I294" i="11"/>
  <c r="I338" i="11" s="1"/>
  <c r="AN143" i="11"/>
  <c r="AN187" i="11" s="1"/>
  <c r="AL144" i="11"/>
  <c r="AL188" i="11" s="1"/>
  <c r="AM144" i="11" s="1"/>
  <c r="AM188" i="11" s="1"/>
  <c r="AN144" i="11" s="1"/>
  <c r="AN188" i="11" s="1"/>
  <c r="AJ142" i="11"/>
  <c r="AJ186" i="11" s="1"/>
  <c r="AK142" i="11" s="1"/>
  <c r="AK186" i="11" s="1"/>
  <c r="AL142" i="11" s="1"/>
  <c r="AL186" i="11" s="1"/>
  <c r="AM142" i="11" s="1"/>
  <c r="AM186" i="11" s="1"/>
  <c r="AN142" i="11" s="1"/>
  <c r="AE139" i="11"/>
  <c r="AE183" i="11" s="1"/>
  <c r="AC137" i="11"/>
  <c r="AC181" i="11" s="1"/>
  <c r="AA135" i="11"/>
  <c r="AA179" i="11" s="1"/>
  <c r="Y133" i="11"/>
  <c r="Y177" i="11" s="1"/>
  <c r="W131" i="11"/>
  <c r="W175" i="11" s="1"/>
  <c r="U129" i="11"/>
  <c r="U173" i="11" s="1"/>
  <c r="S127" i="11"/>
  <c r="S171" i="11" s="1"/>
  <c r="Q125" i="11"/>
  <c r="Q169" i="11" s="1"/>
  <c r="O123" i="11"/>
  <c r="O167" i="11" s="1"/>
  <c r="M121" i="11"/>
  <c r="M165" i="11" s="1"/>
  <c r="K119" i="11"/>
  <c r="K163" i="11" s="1"/>
  <c r="I117" i="11"/>
  <c r="I161" i="11" s="1"/>
  <c r="J117" i="11" s="1"/>
  <c r="J161" i="11" s="1"/>
  <c r="K117" i="11" s="1"/>
  <c r="K161" i="11" s="1"/>
  <c r="L117" i="11" s="1"/>
  <c r="L161" i="11" s="1"/>
  <c r="M117" i="11" s="1"/>
  <c r="M161" i="11" s="1"/>
  <c r="H25" i="11"/>
  <c r="H69" i="11" s="1"/>
  <c r="G115" i="11"/>
  <c r="G159" i="11" s="1"/>
  <c r="F23" i="11"/>
  <c r="F67" i="11" s="1"/>
  <c r="E113" i="11"/>
  <c r="E157" i="11" s="1"/>
  <c r="AF140" i="11"/>
  <c r="AF184" i="11" s="1"/>
  <c r="AD138" i="11"/>
  <c r="AD182" i="11" s="1"/>
  <c r="AB136" i="11"/>
  <c r="AB180" i="11" s="1"/>
  <c r="Z134" i="11"/>
  <c r="Z178" i="11" s="1"/>
  <c r="X132" i="11"/>
  <c r="X176" i="11" s="1"/>
  <c r="V130" i="11"/>
  <c r="V174" i="11" s="1"/>
  <c r="T128" i="11"/>
  <c r="T172" i="11" s="1"/>
  <c r="R126" i="11"/>
  <c r="R170" i="11" s="1"/>
  <c r="P124" i="11"/>
  <c r="P168" i="11" s="1"/>
  <c r="N122" i="11"/>
  <c r="N166" i="11" s="1"/>
  <c r="L120" i="11"/>
  <c r="L164" i="11" s="1"/>
  <c r="J118" i="11"/>
  <c r="J162" i="11" s="1"/>
  <c r="I26" i="11"/>
  <c r="I70" i="11" s="1"/>
  <c r="H116" i="11"/>
  <c r="H160" i="11" s="1"/>
  <c r="G24" i="11"/>
  <c r="G68" i="11" s="1"/>
  <c r="F114" i="11"/>
  <c r="F158" i="11" s="1"/>
  <c r="D62" i="11"/>
  <c r="D11" i="11" s="1"/>
  <c r="C19" i="8" s="1"/>
  <c r="D112" i="11"/>
  <c r="D152" i="11" s="1"/>
  <c r="D12" i="11" s="1"/>
  <c r="X21" i="10"/>
  <c r="W21" i="10"/>
  <c r="V21" i="10"/>
  <c r="O21" i="10"/>
  <c r="M21" i="10"/>
  <c r="N21" i="10"/>
  <c r="L21" i="10"/>
  <c r="N20" i="10"/>
  <c r="L20" i="10"/>
  <c r="O20" i="10"/>
  <c r="M20" i="10"/>
  <c r="T22" i="10"/>
  <c r="V22" i="10"/>
  <c r="U22" i="10"/>
  <c r="W22" i="10"/>
  <c r="S22" i="10"/>
  <c r="U21" i="10"/>
  <c r="S21" i="10"/>
  <c r="Q21" i="10"/>
  <c r="T21" i="10"/>
  <c r="R21" i="10"/>
  <c r="P21" i="10"/>
  <c r="R20" i="10"/>
  <c r="P20" i="10"/>
  <c r="S20" i="10"/>
  <c r="Q20" i="10"/>
  <c r="J22" i="10"/>
  <c r="I22" i="10"/>
  <c r="R22" i="10"/>
  <c r="P22" i="10"/>
  <c r="K22" i="10"/>
  <c r="AQ25" i="10"/>
  <c r="AO25" i="10"/>
  <c r="AM25" i="10"/>
  <c r="AK25" i="10"/>
  <c r="AI25" i="10"/>
  <c r="AG25" i="10"/>
  <c r="AE25" i="10"/>
  <c r="AC25" i="10"/>
  <c r="AA25" i="10"/>
  <c r="Y25" i="10"/>
  <c r="W25" i="10"/>
  <c r="U25" i="10"/>
  <c r="S25" i="10"/>
  <c r="Q25" i="10"/>
  <c r="O25" i="10"/>
  <c r="J25" i="10"/>
  <c r="AP25" i="10"/>
  <c r="AN25" i="10"/>
  <c r="AL25" i="10"/>
  <c r="AJ25" i="10"/>
  <c r="AH25" i="10"/>
  <c r="AF25" i="10"/>
  <c r="AD25" i="10"/>
  <c r="AB25" i="10"/>
  <c r="Z25" i="10"/>
  <c r="X25" i="10"/>
  <c r="V25" i="10"/>
  <c r="T25" i="10"/>
  <c r="R25" i="10"/>
  <c r="P25" i="10"/>
  <c r="D49" i="5"/>
  <c r="B29" i="3" s="1"/>
  <c r="B39" i="3" s="1"/>
  <c r="E29" i="5"/>
  <c r="F5" i="5"/>
  <c r="F13" i="5"/>
  <c r="F17" i="5"/>
  <c r="F23" i="5"/>
  <c r="F27" i="5"/>
  <c r="F9" i="5"/>
  <c r="F35" i="5" s="1"/>
  <c r="F5" i="6"/>
  <c r="F9" i="6"/>
  <c r="E6" i="4"/>
  <c r="C22" i="4"/>
  <c r="C19" i="4"/>
  <c r="E5" i="4"/>
  <c r="I81" i="4"/>
  <c r="C15" i="4"/>
  <c r="C92" i="4" s="1"/>
  <c r="B26" i="3" s="1"/>
  <c r="G92" i="4"/>
  <c r="H70" i="4"/>
  <c r="C73" i="4"/>
  <c r="I4" i="3"/>
  <c r="D9" i="4"/>
  <c r="C7" i="9"/>
  <c r="C16" i="4"/>
  <c r="E25" i="4"/>
  <c r="B27" i="3"/>
  <c r="A93" i="4"/>
  <c r="C20" i="4"/>
  <c r="C23" i="4"/>
  <c r="C25" i="4"/>
  <c r="C24" i="4"/>
  <c r="C21" i="4"/>
  <c r="C18" i="4"/>
  <c r="E14" i="8"/>
  <c r="F4" i="8"/>
  <c r="E1" i="7"/>
  <c r="C17" i="9"/>
  <c r="D14" i="7"/>
  <c r="D13" i="7"/>
  <c r="D31" i="3" s="1"/>
  <c r="C10" i="9"/>
  <c r="B51" i="9" s="1"/>
  <c r="E27" i="6"/>
  <c r="C22" i="3" s="1"/>
  <c r="C40" i="3" s="1"/>
  <c r="G1" i="5"/>
  <c r="G1" i="6"/>
  <c r="F21" i="6"/>
  <c r="F25" i="6"/>
  <c r="F17" i="6"/>
  <c r="F13" i="6"/>
  <c r="Q22" i="10"/>
  <c r="N22" i="10"/>
  <c r="AN21" i="10"/>
  <c r="M22" i="10"/>
  <c r="L22" i="10"/>
  <c r="O22" i="10"/>
  <c r="C201" i="11"/>
  <c r="C202" i="11" s="1"/>
  <c r="C203" i="11" s="1"/>
  <c r="C204" i="11" s="1"/>
  <c r="C205" i="11" s="1"/>
  <c r="C206" i="11" s="1"/>
  <c r="C207" i="11" s="1"/>
  <c r="C208" i="11" s="1"/>
  <c r="C209" i="11" s="1"/>
  <c r="C210" i="11" s="1"/>
  <c r="C211" i="11" s="1"/>
  <c r="C212" i="11" s="1"/>
  <c r="C213" i="11" s="1"/>
  <c r="C214" i="11" s="1"/>
  <c r="C215" i="11" s="1"/>
  <c r="C216" i="11" s="1"/>
  <c r="C217" i="11" s="1"/>
  <c r="C218" i="11" s="1"/>
  <c r="C219" i="11" s="1"/>
  <c r="C220" i="11" s="1"/>
  <c r="C221" i="11" s="1"/>
  <c r="C222" i="11" s="1"/>
  <c r="C223" i="11" s="1"/>
  <c r="C224" i="11" s="1"/>
  <c r="C225" i="11" s="1"/>
  <c r="C226" i="11" s="1"/>
  <c r="C227" i="11" s="1"/>
  <c r="C228" i="11" s="1"/>
  <c r="C229" i="11" s="1"/>
  <c r="C230" i="11" s="1"/>
  <c r="C231" i="11" s="1"/>
  <c r="C232" i="11" s="1"/>
  <c r="C233" i="11" s="1"/>
  <c r="C234" i="11" s="1"/>
  <c r="C235" i="11" s="1"/>
  <c r="C236" i="11" s="1"/>
  <c r="C237" i="11" s="1"/>
  <c r="C238" i="11" s="1"/>
  <c r="C239" i="11" s="1"/>
  <c r="C240" i="11" s="1"/>
  <c r="P257" i="11"/>
  <c r="E246" i="11"/>
  <c r="C245" i="11"/>
  <c r="C246" i="11" s="1"/>
  <c r="C247" i="11" s="1"/>
  <c r="C248" i="11" s="1"/>
  <c r="C249" i="11" s="1"/>
  <c r="C250" i="11" s="1"/>
  <c r="C251" i="11" s="1"/>
  <c r="C252" i="11" s="1"/>
  <c r="C253" i="11" s="1"/>
  <c r="C254" i="11" s="1"/>
  <c r="C255" i="11" s="1"/>
  <c r="C256" i="11" s="1"/>
  <c r="C257" i="11" s="1"/>
  <c r="C258" i="11" s="1"/>
  <c r="C259" i="11" s="1"/>
  <c r="C260" i="11" s="1"/>
  <c r="C261" i="11" s="1"/>
  <c r="C262" i="11" s="1"/>
  <c r="C263" i="11" s="1"/>
  <c r="C264" i="11" s="1"/>
  <c r="C265" i="11" s="1"/>
  <c r="C266" i="11" s="1"/>
  <c r="C267" i="11" s="1"/>
  <c r="C268" i="11" s="1"/>
  <c r="C269" i="11" s="1"/>
  <c r="C270" i="11" s="1"/>
  <c r="C271" i="11" s="1"/>
  <c r="C272" i="11" s="1"/>
  <c r="C273" i="11" s="1"/>
  <c r="C274" i="11" s="1"/>
  <c r="C275" i="11" s="1"/>
  <c r="C276" i="11" s="1"/>
  <c r="C277" i="11" s="1"/>
  <c r="C278" i="11" s="1"/>
  <c r="C279" i="11" s="1"/>
  <c r="C280" i="11" s="1"/>
  <c r="C281" i="11" s="1"/>
  <c r="C282" i="11" s="1"/>
  <c r="C283" i="11" s="1"/>
  <c r="C284" i="11" s="1"/>
  <c r="AM21" i="10"/>
  <c r="AK20" i="10"/>
  <c r="AP21" i="10"/>
  <c r="AO21" i="10"/>
  <c r="F25" i="10"/>
  <c r="N25" i="10"/>
  <c r="G25" i="10"/>
  <c r="H25" i="10"/>
  <c r="L25" i="10"/>
  <c r="E25" i="10"/>
  <c r="I25" i="10"/>
  <c r="M25" i="10"/>
  <c r="K25" i="10"/>
  <c r="D25" i="10"/>
  <c r="C24" i="8" s="1"/>
  <c r="AH20" i="10"/>
  <c r="AF20" i="10"/>
  <c r="AD21" i="10"/>
  <c r="AJ20" i="10"/>
  <c r="M254" i="11"/>
  <c r="Z223" i="11"/>
  <c r="Z267" i="11" s="1"/>
  <c r="AD271" i="11"/>
  <c r="K252" i="11"/>
  <c r="AE228" i="11"/>
  <c r="AE272" i="11" s="1"/>
  <c r="S216" i="11"/>
  <c r="S260" i="11" s="1"/>
  <c r="L253" i="11"/>
  <c r="D245" i="11"/>
  <c r="AB21" i="10"/>
  <c r="AI20" i="10"/>
  <c r="F247" i="11"/>
  <c r="AC20" i="10"/>
  <c r="F200" i="11"/>
  <c r="Z20" i="10"/>
  <c r="AA20" i="10"/>
  <c r="AL21" i="10"/>
  <c r="AI276" i="11"/>
  <c r="H22" i="10"/>
  <c r="E22" i="10"/>
  <c r="F22" i="10"/>
  <c r="G22" i="10"/>
  <c r="D22" i="10"/>
  <c r="C21" i="8" s="1"/>
  <c r="E21" i="10"/>
  <c r="I21" i="10"/>
  <c r="F21" i="10"/>
  <c r="D21" i="10"/>
  <c r="G21" i="10"/>
  <c r="G20" i="10"/>
  <c r="F20" i="10"/>
  <c r="E20" i="10"/>
  <c r="AK21" i="10"/>
  <c r="AG21" i="10"/>
  <c r="AH21" i="10"/>
  <c r="AC21" i="10"/>
  <c r="AE21" i="10"/>
  <c r="AA21" i="10"/>
  <c r="Z21" i="10"/>
  <c r="AE20" i="10"/>
  <c r="AB20" i="10"/>
  <c r="AD20" i="10"/>
  <c r="AK234" i="11"/>
  <c r="AK278" i="11" s="1"/>
  <c r="U218" i="11"/>
  <c r="U262" i="11" s="1"/>
  <c r="AI21" i="10"/>
  <c r="AJ21" i="10"/>
  <c r="AB225" i="11"/>
  <c r="AB269" i="11" s="1"/>
  <c r="AH231" i="11"/>
  <c r="AH275" i="11" s="1"/>
  <c r="AF21" i="10"/>
  <c r="AG20" i="10"/>
  <c r="B51" i="3" l="1"/>
  <c r="F29" i="12"/>
  <c r="F27" i="12"/>
  <c r="D23" i="3" s="1"/>
  <c r="G9" i="12"/>
  <c r="G17" i="12"/>
  <c r="G25" i="12"/>
  <c r="G13" i="12"/>
  <c r="G5" i="12"/>
  <c r="G21" i="12"/>
  <c r="G18" i="3"/>
  <c r="H1" i="12"/>
  <c r="F20" i="8"/>
  <c r="AO145" i="11"/>
  <c r="AO189" i="11" s="1"/>
  <c r="G4" i="4"/>
  <c r="I6" i="3"/>
  <c r="C20" i="8"/>
  <c r="C25" i="8" s="1"/>
  <c r="B49" i="3" s="1"/>
  <c r="AO144" i="11"/>
  <c r="AO188" i="11" s="1"/>
  <c r="AO55" i="11"/>
  <c r="AO56" i="11"/>
  <c r="AO100" i="11" s="1"/>
  <c r="AO57" i="11"/>
  <c r="AO101" i="11" s="1"/>
  <c r="AP378" i="11"/>
  <c r="AO415" i="11"/>
  <c r="AO459" i="11" s="1"/>
  <c r="AO503" i="11"/>
  <c r="AO549" i="11" s="1"/>
  <c r="AP467" i="11"/>
  <c r="AO504" i="11"/>
  <c r="AO550" i="11" s="1"/>
  <c r="AP111" i="11"/>
  <c r="AO146" i="11"/>
  <c r="AO190" i="11" s="1"/>
  <c r="AO147" i="11"/>
  <c r="AO191" i="11" s="1"/>
  <c r="AO502" i="11"/>
  <c r="AO548" i="11" s="1"/>
  <c r="AO413" i="11"/>
  <c r="AO457" i="11" s="1"/>
  <c r="AO143" i="11"/>
  <c r="AP21" i="11"/>
  <c r="AO58" i="11"/>
  <c r="AO102" i="11" s="1"/>
  <c r="AO414" i="11"/>
  <c r="AO458" i="11" s="1"/>
  <c r="AP289" i="11"/>
  <c r="AO326" i="11"/>
  <c r="AO370" i="11" s="1"/>
  <c r="AO148" i="11"/>
  <c r="AO192" i="11" s="1"/>
  <c r="AN501" i="11"/>
  <c r="AN547" i="11" s="1"/>
  <c r="AM500" i="11"/>
  <c r="AM546" i="11" s="1"/>
  <c r="AL499" i="11"/>
  <c r="AL545" i="11" s="1"/>
  <c r="AK498" i="11"/>
  <c r="AK544" i="11" s="1"/>
  <c r="AJ497" i="11"/>
  <c r="AJ543" i="11" s="1"/>
  <c r="AI496" i="11"/>
  <c r="AI542" i="11" s="1"/>
  <c r="AH495" i="11"/>
  <c r="AH541" i="11" s="1"/>
  <c r="AG494" i="11"/>
  <c r="AG540" i="11" s="1"/>
  <c r="AF493" i="11"/>
  <c r="AF539" i="11" s="1"/>
  <c r="AE492" i="11"/>
  <c r="AE538" i="11" s="1"/>
  <c r="AD491" i="11"/>
  <c r="AD537" i="11" s="1"/>
  <c r="AC490" i="11"/>
  <c r="AC536" i="11" s="1"/>
  <c r="AB489" i="11"/>
  <c r="AB535" i="11" s="1"/>
  <c r="AA488" i="11"/>
  <c r="AA534" i="11" s="1"/>
  <c r="Z487" i="11"/>
  <c r="Z533" i="11" s="1"/>
  <c r="Y486" i="11"/>
  <c r="Y532" i="11" s="1"/>
  <c r="X485" i="11"/>
  <c r="X531" i="11" s="1"/>
  <c r="W484" i="11"/>
  <c r="W530" i="11" s="1"/>
  <c r="V483" i="11"/>
  <c r="V529" i="11" s="1"/>
  <c r="U482" i="11"/>
  <c r="U528" i="11" s="1"/>
  <c r="T481" i="11"/>
  <c r="T527" i="11" s="1"/>
  <c r="S480" i="11"/>
  <c r="S526" i="11" s="1"/>
  <c r="R479" i="11"/>
  <c r="R525" i="11" s="1"/>
  <c r="Q478" i="11"/>
  <c r="Q524" i="11" s="1"/>
  <c r="P477" i="11"/>
  <c r="P523" i="11" s="1"/>
  <c r="O476" i="11"/>
  <c r="O522" i="11" s="1"/>
  <c r="N475" i="11"/>
  <c r="N521" i="11" s="1"/>
  <c r="M474" i="11"/>
  <c r="M520" i="11" s="1"/>
  <c r="L473" i="11"/>
  <c r="L519" i="11" s="1"/>
  <c r="K472" i="11"/>
  <c r="K518" i="11" s="1"/>
  <c r="J471" i="11"/>
  <c r="J517" i="11" s="1"/>
  <c r="I470" i="11"/>
  <c r="I516" i="11" s="1"/>
  <c r="I469" i="11"/>
  <c r="I515" i="11" s="1"/>
  <c r="E510" i="11"/>
  <c r="E16" i="11" s="1"/>
  <c r="D24" i="8" s="1"/>
  <c r="E514" i="11"/>
  <c r="F468" i="11" s="1"/>
  <c r="E419" i="11"/>
  <c r="E15" i="11" s="1"/>
  <c r="D23" i="8" s="1"/>
  <c r="E423" i="11"/>
  <c r="F379" i="11" s="1"/>
  <c r="F419" i="11" s="1"/>
  <c r="F15" i="11" s="1"/>
  <c r="E23" i="8" s="1"/>
  <c r="AI451" i="11"/>
  <c r="AJ407" i="11" s="1"/>
  <c r="H424" i="11"/>
  <c r="I380" i="11" s="1"/>
  <c r="P432" i="11"/>
  <c r="Q388" i="11" s="1"/>
  <c r="X440" i="11"/>
  <c r="Y396" i="11" s="1"/>
  <c r="AF448" i="11"/>
  <c r="AG404" i="11" s="1"/>
  <c r="AN456" i="11"/>
  <c r="AO412" i="11" s="1"/>
  <c r="AE447" i="11"/>
  <c r="AF403" i="11" s="1"/>
  <c r="I425" i="11"/>
  <c r="J381" i="11" s="1"/>
  <c r="Q433" i="11"/>
  <c r="R389" i="11" s="1"/>
  <c r="AC445" i="11"/>
  <c r="AD401" i="11" s="1"/>
  <c r="J426" i="11"/>
  <c r="K382" i="11" s="1"/>
  <c r="R434" i="11"/>
  <c r="S390" i="11" s="1"/>
  <c r="Z442" i="11"/>
  <c r="AA398" i="11" s="1"/>
  <c r="AH450" i="11"/>
  <c r="AI406" i="11" s="1"/>
  <c r="AA443" i="11"/>
  <c r="AB399" i="11" s="1"/>
  <c r="K427" i="11"/>
  <c r="L383" i="11" s="1"/>
  <c r="S435" i="11"/>
  <c r="T391" i="11" s="1"/>
  <c r="AG449" i="11"/>
  <c r="AH405" i="11" s="1"/>
  <c r="L428" i="11"/>
  <c r="M384" i="11" s="1"/>
  <c r="T436" i="11"/>
  <c r="U392" i="11" s="1"/>
  <c r="AB444" i="11"/>
  <c r="AC400" i="11" s="1"/>
  <c r="AJ452" i="11"/>
  <c r="AK408" i="11" s="1"/>
  <c r="W439" i="11"/>
  <c r="X395" i="11" s="1"/>
  <c r="AM455" i="11"/>
  <c r="AN411" i="11" s="1"/>
  <c r="M429" i="11"/>
  <c r="N385" i="11" s="1"/>
  <c r="U437" i="11"/>
  <c r="V393" i="11" s="1"/>
  <c r="AK453" i="11"/>
  <c r="AL409" i="11" s="1"/>
  <c r="N430" i="11"/>
  <c r="O386" i="11" s="1"/>
  <c r="V438" i="11"/>
  <c r="W394" i="11" s="1"/>
  <c r="AD446" i="11"/>
  <c r="AE402" i="11" s="1"/>
  <c r="AL454" i="11"/>
  <c r="AM410" i="11" s="1"/>
  <c r="O431" i="11"/>
  <c r="P387" i="11" s="1"/>
  <c r="Y441" i="11"/>
  <c r="Z397" i="11" s="1"/>
  <c r="D156" i="11"/>
  <c r="E112" i="11" s="1"/>
  <c r="E152" i="11" s="1"/>
  <c r="G200" i="11"/>
  <c r="G203" i="11" s="1"/>
  <c r="G247" i="11" s="1"/>
  <c r="J26" i="11"/>
  <c r="J70" i="11" s="1"/>
  <c r="H24" i="11"/>
  <c r="H68" i="11" s="1"/>
  <c r="H115" i="11"/>
  <c r="H159" i="11" s="1"/>
  <c r="I115" i="11" s="1"/>
  <c r="I159" i="11" s="1"/>
  <c r="J115" i="11" s="1"/>
  <c r="J159" i="11" s="1"/>
  <c r="K115" i="11" s="1"/>
  <c r="K159" i="11" s="1"/>
  <c r="L115" i="11" s="1"/>
  <c r="L159" i="11" s="1"/>
  <c r="M115" i="11" s="1"/>
  <c r="N117" i="11"/>
  <c r="N161" i="11" s="1"/>
  <c r="O117" i="11" s="1"/>
  <c r="T127" i="11"/>
  <c r="T171" i="11" s="1"/>
  <c r="U127" i="11" s="1"/>
  <c r="U171" i="11" s="1"/>
  <c r="V127" i="11" s="1"/>
  <c r="V171" i="11" s="1"/>
  <c r="W127" i="11" s="1"/>
  <c r="W171" i="11" s="1"/>
  <c r="V129" i="11"/>
  <c r="V173" i="11" s="1"/>
  <c r="W129" i="11" s="1"/>
  <c r="W173" i="11" s="1"/>
  <c r="X129" i="11" s="1"/>
  <c r="X173" i="11" s="1"/>
  <c r="Y129" i="11" s="1"/>
  <c r="Y173" i="11" s="1"/>
  <c r="Z129" i="11" s="1"/>
  <c r="Z173" i="11" s="1"/>
  <c r="AA129" i="11" s="1"/>
  <c r="X131" i="11"/>
  <c r="X175" i="11" s="1"/>
  <c r="Y131" i="11" s="1"/>
  <c r="Y175" i="11" s="1"/>
  <c r="Z131" i="11" s="1"/>
  <c r="Z175" i="11" s="1"/>
  <c r="AA131" i="11" s="1"/>
  <c r="AA175" i="11" s="1"/>
  <c r="Z133" i="11"/>
  <c r="Z177" i="11" s="1"/>
  <c r="AA133" i="11" s="1"/>
  <c r="AA177" i="11" s="1"/>
  <c r="AB133" i="11" s="1"/>
  <c r="AB177" i="11" s="1"/>
  <c r="AC133" i="11" s="1"/>
  <c r="AC177" i="11" s="1"/>
  <c r="AD133" i="11" s="1"/>
  <c r="AD177" i="11" s="1"/>
  <c r="AE133" i="11" s="1"/>
  <c r="M120" i="11"/>
  <c r="M164" i="11" s="1"/>
  <c r="O122" i="11"/>
  <c r="O166" i="11" s="1"/>
  <c r="Q124" i="11"/>
  <c r="Q168" i="11" s="1"/>
  <c r="S126" i="11"/>
  <c r="S170" i="11" s="1"/>
  <c r="AC136" i="11"/>
  <c r="AC180" i="11" s="1"/>
  <c r="AE138" i="11"/>
  <c r="AE182" i="11" s="1"/>
  <c r="AG140" i="11"/>
  <c r="AG184" i="11" s="1"/>
  <c r="I25" i="11"/>
  <c r="I69" i="11" s="1"/>
  <c r="AN152" i="11"/>
  <c r="G114" i="11"/>
  <c r="G158" i="11" s="1"/>
  <c r="I116" i="11"/>
  <c r="I160" i="11" s="1"/>
  <c r="K118" i="11"/>
  <c r="K162" i="11" s="1"/>
  <c r="U128" i="11"/>
  <c r="U172" i="11" s="1"/>
  <c r="W130" i="11"/>
  <c r="W174" i="11" s="1"/>
  <c r="Y132" i="11"/>
  <c r="Y176" i="11" s="1"/>
  <c r="AA134" i="11"/>
  <c r="AA178" i="11" s="1"/>
  <c r="F113" i="11"/>
  <c r="F157" i="11" s="1"/>
  <c r="G113" i="11" s="1"/>
  <c r="G157" i="11" s="1"/>
  <c r="H113" i="11" s="1"/>
  <c r="H157" i="11" s="1"/>
  <c r="I113" i="11" s="1"/>
  <c r="I157" i="11" s="1"/>
  <c r="J113" i="11" s="1"/>
  <c r="J157" i="11" s="1"/>
  <c r="K113" i="11" s="1"/>
  <c r="L119" i="11"/>
  <c r="L163" i="11" s="1"/>
  <c r="M119" i="11" s="1"/>
  <c r="M163" i="11" s="1"/>
  <c r="N119" i="11" s="1"/>
  <c r="N163" i="11" s="1"/>
  <c r="O119" i="11" s="1"/>
  <c r="O163" i="11" s="1"/>
  <c r="N121" i="11"/>
  <c r="N165" i="11" s="1"/>
  <c r="O121" i="11" s="1"/>
  <c r="O165" i="11" s="1"/>
  <c r="P121" i="11" s="1"/>
  <c r="P165" i="11" s="1"/>
  <c r="Q121" i="11" s="1"/>
  <c r="Q165" i="11" s="1"/>
  <c r="P123" i="11"/>
  <c r="P167" i="11" s="1"/>
  <c r="Q123" i="11" s="1"/>
  <c r="Q167" i="11" s="1"/>
  <c r="R123" i="11" s="1"/>
  <c r="R167" i="11" s="1"/>
  <c r="S123" i="11" s="1"/>
  <c r="S167" i="11" s="1"/>
  <c r="R125" i="11"/>
  <c r="R169" i="11" s="1"/>
  <c r="S125" i="11" s="1"/>
  <c r="S169" i="11" s="1"/>
  <c r="T125" i="11" s="1"/>
  <c r="T169" i="11" s="1"/>
  <c r="U125" i="11" s="1"/>
  <c r="U169" i="11" s="1"/>
  <c r="V125" i="11" s="1"/>
  <c r="V169" i="11" s="1"/>
  <c r="W125" i="11" s="1"/>
  <c r="AB135" i="11"/>
  <c r="AB179" i="11" s="1"/>
  <c r="AC135" i="11" s="1"/>
  <c r="AC179" i="11" s="1"/>
  <c r="AD135" i="11" s="1"/>
  <c r="AD179" i="11" s="1"/>
  <c r="AE135" i="11" s="1"/>
  <c r="AE179" i="11" s="1"/>
  <c r="AF135" i="11" s="1"/>
  <c r="AF179" i="11" s="1"/>
  <c r="AG135" i="11" s="1"/>
  <c r="AD137" i="11"/>
  <c r="AD181" i="11" s="1"/>
  <c r="AE137" i="11" s="1"/>
  <c r="AE181" i="11" s="1"/>
  <c r="AF137" i="11" s="1"/>
  <c r="AF181" i="11" s="1"/>
  <c r="AG137" i="11" s="1"/>
  <c r="AG181" i="11" s="1"/>
  <c r="AH137" i="11" s="1"/>
  <c r="AH181" i="11" s="1"/>
  <c r="AI137" i="11" s="1"/>
  <c r="AF139" i="11"/>
  <c r="AF183" i="11" s="1"/>
  <c r="AG139" i="11" s="1"/>
  <c r="AG183" i="11" s="1"/>
  <c r="AH139" i="11" s="1"/>
  <c r="AH183" i="11" s="1"/>
  <c r="AI139" i="11" s="1"/>
  <c r="AI183" i="11" s="1"/>
  <c r="AJ139" i="11" s="1"/>
  <c r="AJ183" i="11" s="1"/>
  <c r="AK139" i="11" s="1"/>
  <c r="AM152" i="11"/>
  <c r="F27" i="6"/>
  <c r="D22" i="3" s="1"/>
  <c r="E49" i="5"/>
  <c r="C29" i="3" s="1"/>
  <c r="C41" i="3" s="1"/>
  <c r="F29" i="5"/>
  <c r="G13" i="5"/>
  <c r="G17" i="5"/>
  <c r="G23" i="5"/>
  <c r="G27" i="5"/>
  <c r="G9" i="5"/>
  <c r="G35" i="5" s="1"/>
  <c r="G5" i="5"/>
  <c r="F19" i="5"/>
  <c r="G5" i="6"/>
  <c r="G9" i="6"/>
  <c r="E9" i="4"/>
  <c r="D30" i="4"/>
  <c r="U89" i="4" s="1"/>
  <c r="B53" i="3"/>
  <c r="B93" i="4"/>
  <c r="C18" i="9"/>
  <c r="C20" i="9" s="1"/>
  <c r="A94" i="4"/>
  <c r="B34" i="3"/>
  <c r="D3" i="7"/>
  <c r="G4" i="8"/>
  <c r="F1" i="7"/>
  <c r="F14" i="8"/>
  <c r="E14" i="7"/>
  <c r="E13" i="7"/>
  <c r="E31" i="3" s="1"/>
  <c r="G17" i="6"/>
  <c r="G25" i="6"/>
  <c r="G13" i="6"/>
  <c r="G21" i="6"/>
  <c r="H1" i="5"/>
  <c r="H1" i="6"/>
  <c r="D17" i="9"/>
  <c r="E201" i="11"/>
  <c r="E241" i="11" s="1"/>
  <c r="E13" i="11" s="1"/>
  <c r="D21" i="8" s="1"/>
  <c r="F202" i="11"/>
  <c r="F246" i="11" s="1"/>
  <c r="C39" i="3" l="1"/>
  <c r="B56" i="3"/>
  <c r="D40" i="3"/>
  <c r="G27" i="12"/>
  <c r="E23" i="3" s="1"/>
  <c r="G29" i="12"/>
  <c r="H18" i="3"/>
  <c r="I1" i="12"/>
  <c r="H9" i="12"/>
  <c r="H17" i="12"/>
  <c r="H25" i="12"/>
  <c r="H21" i="12"/>
  <c r="H13" i="12"/>
  <c r="H5" i="12"/>
  <c r="AP145" i="11"/>
  <c r="AP189" i="11" s="1"/>
  <c r="AP144" i="11"/>
  <c r="AO152" i="11"/>
  <c r="AP413" i="11"/>
  <c r="AP457" i="11" s="1"/>
  <c r="AP58" i="11"/>
  <c r="AP102" i="11" s="1"/>
  <c r="AP502" i="11"/>
  <c r="AP548" i="11" s="1"/>
  <c r="AP504" i="11"/>
  <c r="AP550" i="11" s="1"/>
  <c r="AP503" i="11"/>
  <c r="AP549" i="11" s="1"/>
  <c r="AQ289" i="11"/>
  <c r="AQ328" i="11" s="1"/>
  <c r="AQ372" i="11" s="1"/>
  <c r="AP327" i="11"/>
  <c r="AP371" i="11" s="1"/>
  <c r="AQ21" i="11"/>
  <c r="AQ60" i="11" s="1"/>
  <c r="AQ104" i="11" s="1"/>
  <c r="AP59" i="11"/>
  <c r="AP103" i="11" s="1"/>
  <c r="AQ467" i="11"/>
  <c r="AP505" i="11"/>
  <c r="AP551" i="11" s="1"/>
  <c r="AP415" i="11"/>
  <c r="AP459" i="11" s="1"/>
  <c r="AP414" i="11"/>
  <c r="AP458" i="11" s="1"/>
  <c r="AQ378" i="11"/>
  <c r="AQ417" i="11" s="1"/>
  <c r="AQ461" i="11" s="1"/>
  <c r="AP416" i="11"/>
  <c r="AP460" i="11" s="1"/>
  <c r="AQ111" i="11"/>
  <c r="AP147" i="11"/>
  <c r="AP191" i="11" s="1"/>
  <c r="AP149" i="11"/>
  <c r="AP193" i="11" s="1"/>
  <c r="AP146" i="11"/>
  <c r="AP190" i="11" s="1"/>
  <c r="AP148" i="11"/>
  <c r="AP192" i="11" s="1"/>
  <c r="AP56" i="11"/>
  <c r="AP57" i="11"/>
  <c r="AP101" i="11" s="1"/>
  <c r="AO501" i="11"/>
  <c r="AO547" i="11" s="1"/>
  <c r="AN500" i="11"/>
  <c r="AN546" i="11" s="1"/>
  <c r="AM499" i="11"/>
  <c r="AM545" i="11" s="1"/>
  <c r="AL498" i="11"/>
  <c r="AL544" i="11" s="1"/>
  <c r="AK497" i="11"/>
  <c r="AK543" i="11" s="1"/>
  <c r="AJ496" i="11"/>
  <c r="AJ542" i="11" s="1"/>
  <c r="AI495" i="11"/>
  <c r="AI541" i="11" s="1"/>
  <c r="AH494" i="11"/>
  <c r="AH540" i="11" s="1"/>
  <c r="AG493" i="11"/>
  <c r="AG539" i="11" s="1"/>
  <c r="AF492" i="11"/>
  <c r="AF538" i="11" s="1"/>
  <c r="AE491" i="11"/>
  <c r="AE537" i="11" s="1"/>
  <c r="AD490" i="11"/>
  <c r="AD536" i="11" s="1"/>
  <c r="AC489" i="11"/>
  <c r="AC535" i="11" s="1"/>
  <c r="AB488" i="11"/>
  <c r="AB534" i="11" s="1"/>
  <c r="AA487" i="11"/>
  <c r="AA533" i="11" s="1"/>
  <c r="Z486" i="11"/>
  <c r="Z532" i="11" s="1"/>
  <c r="Y485" i="11"/>
  <c r="Y531" i="11" s="1"/>
  <c r="X484" i="11"/>
  <c r="X530" i="11" s="1"/>
  <c r="W483" i="11"/>
  <c r="W529" i="11" s="1"/>
  <c r="V482" i="11"/>
  <c r="V528" i="11" s="1"/>
  <c r="U481" i="11"/>
  <c r="U527" i="11" s="1"/>
  <c r="T480" i="11"/>
  <c r="T526" i="11" s="1"/>
  <c r="S479" i="11"/>
  <c r="S525" i="11" s="1"/>
  <c r="R478" i="11"/>
  <c r="R524" i="11" s="1"/>
  <c r="Q477" i="11"/>
  <c r="Q523" i="11" s="1"/>
  <c r="P476" i="11"/>
  <c r="P522" i="11" s="1"/>
  <c r="O475" i="11"/>
  <c r="O521" i="11" s="1"/>
  <c r="N474" i="11"/>
  <c r="N520" i="11" s="1"/>
  <c r="M473" i="11"/>
  <c r="M519" i="11" s="1"/>
  <c r="L472" i="11"/>
  <c r="L518" i="11" s="1"/>
  <c r="K471" i="11"/>
  <c r="K517" i="11" s="1"/>
  <c r="J470" i="11"/>
  <c r="J516" i="11" s="1"/>
  <c r="J469" i="11"/>
  <c r="J515" i="11" s="1"/>
  <c r="G202" i="11"/>
  <c r="G246" i="11" s="1"/>
  <c r="E156" i="11"/>
  <c r="F112" i="11" s="1"/>
  <c r="F152" i="11" s="1"/>
  <c r="F510" i="11"/>
  <c r="F16" i="11" s="1"/>
  <c r="E24" i="8" s="1"/>
  <c r="F423" i="11"/>
  <c r="G379" i="11" s="1"/>
  <c r="G419" i="11" s="1"/>
  <c r="G15" i="11" s="1"/>
  <c r="F23" i="8" s="1"/>
  <c r="T435" i="11"/>
  <c r="U391" i="11" s="1"/>
  <c r="AB443" i="11"/>
  <c r="AC399" i="11" s="1"/>
  <c r="AA442" i="11"/>
  <c r="AB398" i="11" s="1"/>
  <c r="K426" i="11"/>
  <c r="L382" i="11" s="1"/>
  <c r="R433" i="11"/>
  <c r="S389" i="11" s="1"/>
  <c r="AF447" i="11"/>
  <c r="AG403" i="11" s="1"/>
  <c r="AG448" i="11"/>
  <c r="AH404" i="11" s="1"/>
  <c r="Q432" i="11"/>
  <c r="R388" i="11" s="1"/>
  <c r="AH449" i="11"/>
  <c r="AI405" i="11" s="1"/>
  <c r="L427" i="11"/>
  <c r="M383" i="11" s="1"/>
  <c r="AI450" i="11"/>
  <c r="AJ406" i="11" s="1"/>
  <c r="S434" i="11"/>
  <c r="T390" i="11" s="1"/>
  <c r="AD445" i="11"/>
  <c r="AE401" i="11" s="1"/>
  <c r="J425" i="11"/>
  <c r="K381" i="11" s="1"/>
  <c r="AO456" i="11"/>
  <c r="AP412" i="11" s="1"/>
  <c r="Y440" i="11"/>
  <c r="Z396" i="11" s="1"/>
  <c r="I424" i="11"/>
  <c r="J380" i="11" s="1"/>
  <c r="Z441" i="11"/>
  <c r="AA397" i="11" s="1"/>
  <c r="P431" i="11"/>
  <c r="Q387" i="11" s="1"/>
  <c r="AJ451" i="11"/>
  <c r="AK407" i="11" s="1"/>
  <c r="AM454" i="11"/>
  <c r="AN410" i="11" s="1"/>
  <c r="AE446" i="11"/>
  <c r="AF402" i="11" s="1"/>
  <c r="W438" i="11"/>
  <c r="X394" i="11" s="1"/>
  <c r="O430" i="11"/>
  <c r="P386" i="11" s="1"/>
  <c r="AL453" i="11"/>
  <c r="AM409" i="11" s="1"/>
  <c r="V437" i="11"/>
  <c r="W393" i="11" s="1"/>
  <c r="N429" i="11"/>
  <c r="O385" i="11" s="1"/>
  <c r="AN455" i="11"/>
  <c r="AO411" i="11" s="1"/>
  <c r="X439" i="11"/>
  <c r="Y395" i="11" s="1"/>
  <c r="AK452" i="11"/>
  <c r="AL408" i="11" s="1"/>
  <c r="AC444" i="11"/>
  <c r="AD400" i="11" s="1"/>
  <c r="U436" i="11"/>
  <c r="V392" i="11" s="1"/>
  <c r="M428" i="11"/>
  <c r="N384" i="11" s="1"/>
  <c r="G291" i="11"/>
  <c r="G335" i="11" s="1"/>
  <c r="H200" i="11"/>
  <c r="H292" i="11"/>
  <c r="H336" i="11" s="1"/>
  <c r="K26" i="11"/>
  <c r="K70" i="11" s="1"/>
  <c r="L26" i="11" s="1"/>
  <c r="J25" i="11"/>
  <c r="J69" i="11" s="1"/>
  <c r="K25" i="11" s="1"/>
  <c r="I24" i="11"/>
  <c r="I68" i="11" s="1"/>
  <c r="J24" i="11" s="1"/>
  <c r="T123" i="11"/>
  <c r="T167" i="11" s="1"/>
  <c r="U123" i="11" s="1"/>
  <c r="R121" i="11"/>
  <c r="R165" i="11" s="1"/>
  <c r="S121" i="11" s="1"/>
  <c r="AB134" i="11"/>
  <c r="AB178" i="11" s="1"/>
  <c r="AC134" i="11" s="1"/>
  <c r="AC178" i="11" s="1"/>
  <c r="AD134" i="11" s="1"/>
  <c r="AD178" i="11" s="1"/>
  <c r="AE134" i="11" s="1"/>
  <c r="Z132" i="11"/>
  <c r="Z176" i="11" s="1"/>
  <c r="AA132" i="11" s="1"/>
  <c r="AA176" i="11" s="1"/>
  <c r="AB132" i="11" s="1"/>
  <c r="AB176" i="11" s="1"/>
  <c r="AC132" i="11" s="1"/>
  <c r="AC176" i="11" s="1"/>
  <c r="AD132" i="11" s="1"/>
  <c r="X130" i="11"/>
  <c r="X174" i="11" s="1"/>
  <c r="Y130" i="11" s="1"/>
  <c r="Y174" i="11" s="1"/>
  <c r="Z130" i="11" s="1"/>
  <c r="Z174" i="11" s="1"/>
  <c r="AA130" i="11" s="1"/>
  <c r="V128" i="11"/>
  <c r="V172" i="11" s="1"/>
  <c r="W128" i="11" s="1"/>
  <c r="W172" i="11" s="1"/>
  <c r="X128" i="11" s="1"/>
  <c r="X172" i="11" s="1"/>
  <c r="Y128" i="11" s="1"/>
  <c r="Y172" i="11" s="1"/>
  <c r="Z128" i="11" s="1"/>
  <c r="L118" i="11"/>
  <c r="L162" i="11" s="1"/>
  <c r="M118" i="11" s="1"/>
  <c r="M162" i="11" s="1"/>
  <c r="N118" i="11" s="1"/>
  <c r="N162" i="11" s="1"/>
  <c r="O118" i="11" s="1"/>
  <c r="J116" i="11"/>
  <c r="J160" i="11" s="1"/>
  <c r="K116" i="11" s="1"/>
  <c r="K160" i="11" s="1"/>
  <c r="L116" i="11" s="1"/>
  <c r="L160" i="11" s="1"/>
  <c r="M116" i="11" s="1"/>
  <c r="H114" i="11"/>
  <c r="H158" i="11" s="1"/>
  <c r="I114" i="11" s="1"/>
  <c r="I158" i="11" s="1"/>
  <c r="J114" i="11" s="1"/>
  <c r="J158" i="11" s="1"/>
  <c r="K114" i="11" s="1"/>
  <c r="AH140" i="11"/>
  <c r="AH184" i="11" s="1"/>
  <c r="AI140" i="11" s="1"/>
  <c r="AI184" i="11" s="1"/>
  <c r="AJ140" i="11" s="1"/>
  <c r="AJ184" i="11" s="1"/>
  <c r="AK140" i="11" s="1"/>
  <c r="AF138" i="11"/>
  <c r="AF182" i="11" s="1"/>
  <c r="AG138" i="11" s="1"/>
  <c r="AG182" i="11" s="1"/>
  <c r="AH138" i="11" s="1"/>
  <c r="AH182" i="11" s="1"/>
  <c r="AI138" i="11" s="1"/>
  <c r="AD136" i="11"/>
  <c r="AD180" i="11" s="1"/>
  <c r="AE136" i="11" s="1"/>
  <c r="AE180" i="11" s="1"/>
  <c r="AF136" i="11" s="1"/>
  <c r="AF180" i="11" s="1"/>
  <c r="AG136" i="11" s="1"/>
  <c r="T126" i="11"/>
  <c r="T170" i="11" s="1"/>
  <c r="U126" i="11" s="1"/>
  <c r="U170" i="11" s="1"/>
  <c r="V126" i="11" s="1"/>
  <c r="V170" i="11" s="1"/>
  <c r="W126" i="11" s="1"/>
  <c r="R124" i="11"/>
  <c r="R168" i="11" s="1"/>
  <c r="S124" i="11" s="1"/>
  <c r="S168" i="11" s="1"/>
  <c r="T124" i="11" s="1"/>
  <c r="T168" i="11" s="1"/>
  <c r="U124" i="11" s="1"/>
  <c r="U168" i="11" s="1"/>
  <c r="V124" i="11" s="1"/>
  <c r="P122" i="11"/>
  <c r="P166" i="11" s="1"/>
  <c r="Q122" i="11" s="1"/>
  <c r="Q166" i="11" s="1"/>
  <c r="R122" i="11" s="1"/>
  <c r="R166" i="11" s="1"/>
  <c r="S122" i="11" s="1"/>
  <c r="S166" i="11" s="1"/>
  <c r="T122" i="11" s="1"/>
  <c r="N120" i="11"/>
  <c r="N164" i="11" s="1"/>
  <c r="O120" i="11" s="1"/>
  <c r="O164" i="11" s="1"/>
  <c r="P120" i="11" s="1"/>
  <c r="P164" i="11" s="1"/>
  <c r="Q120" i="11" s="1"/>
  <c r="Q164" i="11" s="1"/>
  <c r="R120" i="11" s="1"/>
  <c r="AB131" i="11"/>
  <c r="AB175" i="11" s="1"/>
  <c r="AC131" i="11" s="1"/>
  <c r="X127" i="11"/>
  <c r="P119" i="11"/>
  <c r="F22" i="11"/>
  <c r="F66" i="11" s="1"/>
  <c r="E62" i="11"/>
  <c r="F49" i="5"/>
  <c r="D29" i="3" s="1"/>
  <c r="D39" i="3" s="1"/>
  <c r="G29" i="5"/>
  <c r="G19" i="5"/>
  <c r="H9" i="5"/>
  <c r="H35" i="5" s="1"/>
  <c r="H23" i="5"/>
  <c r="H27" i="5"/>
  <c r="H5" i="5"/>
  <c r="H13" i="5"/>
  <c r="H17" i="5"/>
  <c r="H9" i="6"/>
  <c r="H5" i="6"/>
  <c r="E93" i="4"/>
  <c r="F93" i="4"/>
  <c r="B94" i="4"/>
  <c r="A95" i="4"/>
  <c r="D93" i="4"/>
  <c r="C27" i="3" s="1"/>
  <c r="C93" i="4"/>
  <c r="C26" i="3" s="1"/>
  <c r="E3" i="7"/>
  <c r="D18" i="9"/>
  <c r="D22" i="9" s="1"/>
  <c r="G14" i="8"/>
  <c r="F14" i="7"/>
  <c r="F13" i="7"/>
  <c r="F31" i="3" s="1"/>
  <c r="G1" i="7"/>
  <c r="H4" i="8"/>
  <c r="E17" i="9"/>
  <c r="E21" i="9" s="1"/>
  <c r="G27" i="6"/>
  <c r="E22" i="3" s="1"/>
  <c r="E245" i="11"/>
  <c r="F201" i="11" s="1"/>
  <c r="F241" i="11" s="1"/>
  <c r="F13" i="11" s="1"/>
  <c r="E21" i="8" s="1"/>
  <c r="I1" i="6"/>
  <c r="I1" i="5"/>
  <c r="H21" i="6"/>
  <c r="H25" i="6"/>
  <c r="H13" i="6"/>
  <c r="H17" i="6"/>
  <c r="D21" i="9"/>
  <c r="E12" i="11"/>
  <c r="D20" i="8" s="1"/>
  <c r="C51" i="3" l="1"/>
  <c r="E40" i="3"/>
  <c r="H27" i="12"/>
  <c r="F23" i="3" s="1"/>
  <c r="H29" i="12"/>
  <c r="I9" i="12"/>
  <c r="I13" i="12"/>
  <c r="I25" i="12"/>
  <c r="I5" i="12"/>
  <c r="I17" i="12"/>
  <c r="I21" i="12"/>
  <c r="I18" i="3"/>
  <c r="J1" i="12"/>
  <c r="AQ145" i="11"/>
  <c r="H202" i="11"/>
  <c r="H246" i="11" s="1"/>
  <c r="AQ57" i="11"/>
  <c r="AQ415" i="11"/>
  <c r="AQ459" i="11" s="1"/>
  <c r="AQ147" i="11"/>
  <c r="AQ191" i="11" s="1"/>
  <c r="AQ146" i="11"/>
  <c r="AQ190" i="11" s="1"/>
  <c r="AQ150" i="11"/>
  <c r="AQ194" i="11" s="1"/>
  <c r="AQ148" i="11"/>
  <c r="AQ192" i="11" s="1"/>
  <c r="AQ149" i="11"/>
  <c r="AQ193" i="11" s="1"/>
  <c r="AQ59" i="11"/>
  <c r="AQ103" i="11" s="1"/>
  <c r="AQ503" i="11"/>
  <c r="AQ549" i="11" s="1"/>
  <c r="AP152" i="11"/>
  <c r="AQ504" i="11"/>
  <c r="AQ550" i="11" s="1"/>
  <c r="AQ414" i="11"/>
  <c r="AQ458" i="11" s="1"/>
  <c r="AQ505" i="11"/>
  <c r="AQ551" i="11" s="1"/>
  <c r="AQ502" i="11"/>
  <c r="AQ548" i="11" s="1"/>
  <c r="AQ413" i="11"/>
  <c r="AQ457" i="11" s="1"/>
  <c r="AQ416" i="11"/>
  <c r="AQ460" i="11" s="1"/>
  <c r="AR467" i="11"/>
  <c r="AQ506" i="11"/>
  <c r="AQ552" i="11" s="1"/>
  <c r="AQ58" i="11"/>
  <c r="AQ102" i="11" s="1"/>
  <c r="AP501" i="11"/>
  <c r="AP547" i="11" s="1"/>
  <c r="AO500" i="11"/>
  <c r="AO546" i="11" s="1"/>
  <c r="AN499" i="11"/>
  <c r="AN545" i="11" s="1"/>
  <c r="AM498" i="11"/>
  <c r="AM544" i="11" s="1"/>
  <c r="AL497" i="11"/>
  <c r="AL543" i="11" s="1"/>
  <c r="AK496" i="11"/>
  <c r="AK542" i="11" s="1"/>
  <c r="AJ495" i="11"/>
  <c r="AJ541" i="11" s="1"/>
  <c r="AI494" i="11"/>
  <c r="AI540" i="11" s="1"/>
  <c r="AH493" i="11"/>
  <c r="AH539" i="11" s="1"/>
  <c r="AG492" i="11"/>
  <c r="AG538" i="11" s="1"/>
  <c r="AF491" i="11"/>
  <c r="AF537" i="11" s="1"/>
  <c r="AE490" i="11"/>
  <c r="AE536" i="11" s="1"/>
  <c r="AD489" i="11"/>
  <c r="AD535" i="11" s="1"/>
  <c r="AC488" i="11"/>
  <c r="AC534" i="11" s="1"/>
  <c r="AB487" i="11"/>
  <c r="AB533" i="11" s="1"/>
  <c r="AA486" i="11"/>
  <c r="AA532" i="11" s="1"/>
  <c r="Z485" i="11"/>
  <c r="Z531" i="11" s="1"/>
  <c r="Y484" i="11"/>
  <c r="Y530" i="11" s="1"/>
  <c r="X483" i="11"/>
  <c r="X529" i="11" s="1"/>
  <c r="W482" i="11"/>
  <c r="W528" i="11" s="1"/>
  <c r="V481" i="11"/>
  <c r="V527" i="11" s="1"/>
  <c r="U480" i="11"/>
  <c r="U526" i="11" s="1"/>
  <c r="T479" i="11"/>
  <c r="T525" i="11" s="1"/>
  <c r="S478" i="11"/>
  <c r="S524" i="11" s="1"/>
  <c r="R477" i="11"/>
  <c r="R523" i="11" s="1"/>
  <c r="Q476" i="11"/>
  <c r="Q522" i="11" s="1"/>
  <c r="P475" i="11"/>
  <c r="P521" i="11" s="1"/>
  <c r="O474" i="11"/>
  <c r="O520" i="11" s="1"/>
  <c r="N473" i="11"/>
  <c r="N519" i="11" s="1"/>
  <c r="M472" i="11"/>
  <c r="M518" i="11" s="1"/>
  <c r="L471" i="11"/>
  <c r="L517" i="11" s="1"/>
  <c r="K470" i="11"/>
  <c r="K516" i="11" s="1"/>
  <c r="K469" i="11"/>
  <c r="K515" i="11" s="1"/>
  <c r="F514" i="11"/>
  <c r="G468" i="11" s="1"/>
  <c r="V152" i="11"/>
  <c r="AK451" i="11"/>
  <c r="AL407" i="11" s="1"/>
  <c r="N428" i="11"/>
  <c r="O384" i="11" s="1"/>
  <c r="AD444" i="11"/>
  <c r="AE400" i="11" s="1"/>
  <c r="Y439" i="11"/>
  <c r="Z395" i="11" s="1"/>
  <c r="O429" i="11"/>
  <c r="P385" i="11" s="1"/>
  <c r="AM453" i="11"/>
  <c r="AN409" i="11" s="1"/>
  <c r="X438" i="11"/>
  <c r="Y394" i="11" s="1"/>
  <c r="AN454" i="11"/>
  <c r="AO410" i="11" s="1"/>
  <c r="Q431" i="11"/>
  <c r="R387" i="11" s="1"/>
  <c r="Z440" i="11"/>
  <c r="AA396" i="11" s="1"/>
  <c r="K425" i="11"/>
  <c r="L381" i="11" s="1"/>
  <c r="T434" i="11"/>
  <c r="U390" i="11" s="1"/>
  <c r="M427" i="11"/>
  <c r="N383" i="11" s="1"/>
  <c r="R432" i="11"/>
  <c r="S388" i="11" s="1"/>
  <c r="AG447" i="11"/>
  <c r="AH403" i="11" s="1"/>
  <c r="L426" i="11"/>
  <c r="M382" i="11" s="1"/>
  <c r="AC443" i="11"/>
  <c r="AD399" i="11" s="1"/>
  <c r="V436" i="11"/>
  <c r="W392" i="11" s="1"/>
  <c r="AL452" i="11"/>
  <c r="AM408" i="11" s="1"/>
  <c r="AO455" i="11"/>
  <c r="AP411" i="11" s="1"/>
  <c r="W437" i="11"/>
  <c r="X393" i="11" s="1"/>
  <c r="P430" i="11"/>
  <c r="Q386" i="11" s="1"/>
  <c r="AF446" i="11"/>
  <c r="AG402" i="11" s="1"/>
  <c r="AA441" i="11"/>
  <c r="AB397" i="11" s="1"/>
  <c r="J424" i="11"/>
  <c r="K380" i="11" s="1"/>
  <c r="AP456" i="11"/>
  <c r="AQ412" i="11" s="1"/>
  <c r="AE445" i="11"/>
  <c r="AF401" i="11" s="1"/>
  <c r="AJ450" i="11"/>
  <c r="AK406" i="11" s="1"/>
  <c r="AI449" i="11"/>
  <c r="AJ405" i="11" s="1"/>
  <c r="AH448" i="11"/>
  <c r="AI404" i="11" s="1"/>
  <c r="S433" i="11"/>
  <c r="T389" i="11" s="1"/>
  <c r="AB442" i="11"/>
  <c r="AC398" i="11" s="1"/>
  <c r="U435" i="11"/>
  <c r="V391" i="11" s="1"/>
  <c r="Z152" i="11"/>
  <c r="G423" i="11"/>
  <c r="H379" i="11" s="1"/>
  <c r="H291" i="11"/>
  <c r="AD152" i="11"/>
  <c r="I200" i="11"/>
  <c r="H204" i="11"/>
  <c r="H248" i="11" s="1"/>
  <c r="H203" i="11"/>
  <c r="H247" i="11" s="1"/>
  <c r="G23" i="11"/>
  <c r="G67" i="11" s="1"/>
  <c r="E11" i="11"/>
  <c r="D19" i="8" s="1"/>
  <c r="AG180" i="11"/>
  <c r="AH136" i="11" s="1"/>
  <c r="AH152" i="11" s="1"/>
  <c r="AG152" i="11"/>
  <c r="AK184" i="11"/>
  <c r="AL140" i="11" s="1"/>
  <c r="AL152" i="11" s="1"/>
  <c r="AK152" i="11"/>
  <c r="K158" i="11"/>
  <c r="L114" i="11" s="1"/>
  <c r="L152" i="11" s="1"/>
  <c r="K152" i="11"/>
  <c r="O162" i="11"/>
  <c r="P118" i="11" s="1"/>
  <c r="P152" i="11" s="1"/>
  <c r="O152" i="11"/>
  <c r="AA174" i="11"/>
  <c r="AB130" i="11" s="1"/>
  <c r="AB152" i="11" s="1"/>
  <c r="AA152" i="11"/>
  <c r="AE178" i="11"/>
  <c r="AF134" i="11" s="1"/>
  <c r="AF152" i="11" s="1"/>
  <c r="AE152" i="11"/>
  <c r="AM62" i="11"/>
  <c r="AM11" i="11" s="1"/>
  <c r="AO62" i="11"/>
  <c r="AO11" i="11" s="1"/>
  <c r="AP62" i="11"/>
  <c r="AP11" i="11" s="1"/>
  <c r="W170" i="11"/>
  <c r="X126" i="11" s="1"/>
  <c r="X152" i="11" s="1"/>
  <c r="W152" i="11"/>
  <c r="AI182" i="11"/>
  <c r="AJ138" i="11" s="1"/>
  <c r="AJ152" i="11" s="1"/>
  <c r="AI152" i="11"/>
  <c r="M160" i="11"/>
  <c r="N116" i="11" s="1"/>
  <c r="N152" i="11" s="1"/>
  <c r="M152" i="11"/>
  <c r="AN62" i="11"/>
  <c r="AN11" i="11" s="1"/>
  <c r="F62" i="11"/>
  <c r="AC152" i="11"/>
  <c r="S152" i="11"/>
  <c r="U152" i="11"/>
  <c r="P163" i="11"/>
  <c r="Q119" i="11" s="1"/>
  <c r="Q152" i="11" s="1"/>
  <c r="X171" i="11"/>
  <c r="Y127" i="11" s="1"/>
  <c r="Y152" i="11" s="1"/>
  <c r="F156" i="11"/>
  <c r="R152" i="11"/>
  <c r="T152" i="11"/>
  <c r="G49" i="5"/>
  <c r="E29" i="3" s="1"/>
  <c r="E41" i="3" s="1"/>
  <c r="H29" i="5"/>
  <c r="I13" i="5"/>
  <c r="I17" i="5"/>
  <c r="I23" i="5"/>
  <c r="I27" i="5"/>
  <c r="I9" i="5"/>
  <c r="I35" i="5" s="1"/>
  <c r="I5" i="5"/>
  <c r="H19" i="5"/>
  <c r="I9" i="6"/>
  <c r="I5" i="6"/>
  <c r="G93" i="4"/>
  <c r="C45" i="3" s="1"/>
  <c r="C46" i="3" s="1"/>
  <c r="F94" i="4"/>
  <c r="E94" i="4"/>
  <c r="D41" i="3"/>
  <c r="E18" i="9"/>
  <c r="E22" i="9" s="1"/>
  <c r="C94" i="4"/>
  <c r="B95" i="4"/>
  <c r="A96" i="4"/>
  <c r="D94" i="4"/>
  <c r="D27" i="3" s="1"/>
  <c r="D20" i="9"/>
  <c r="H1" i="7"/>
  <c r="I4" i="8"/>
  <c r="H14" i="8"/>
  <c r="F3" i="7"/>
  <c r="F17" i="9"/>
  <c r="F21" i="9" s="1"/>
  <c r="D42" i="3"/>
  <c r="G13" i="7"/>
  <c r="G31" i="3" s="1"/>
  <c r="G14" i="7"/>
  <c r="F245" i="11"/>
  <c r="G201" i="11" s="1"/>
  <c r="G241" i="11" s="1"/>
  <c r="G13" i="11" s="1"/>
  <c r="F21" i="8" s="1"/>
  <c r="H27" i="6"/>
  <c r="F22" i="3" s="1"/>
  <c r="I25" i="6"/>
  <c r="I17" i="6"/>
  <c r="I21" i="6"/>
  <c r="I13" i="6"/>
  <c r="J1" i="5"/>
  <c r="J1" i="6"/>
  <c r="E39" i="3" l="1"/>
  <c r="C53" i="3"/>
  <c r="F40" i="3"/>
  <c r="I29" i="12"/>
  <c r="I27" i="12"/>
  <c r="G23" i="3" s="1"/>
  <c r="J18" i="3"/>
  <c r="K1" i="12"/>
  <c r="J13" i="12"/>
  <c r="J5" i="12"/>
  <c r="J21" i="12"/>
  <c r="J9" i="12"/>
  <c r="J25" i="12"/>
  <c r="J17" i="12"/>
  <c r="I202" i="11"/>
  <c r="I246" i="11" s="1"/>
  <c r="AQ62" i="11"/>
  <c r="AQ11" i="11" s="1"/>
  <c r="AR506" i="11"/>
  <c r="AR552" i="11" s="1"/>
  <c r="I203" i="11"/>
  <c r="I247" i="11" s="1"/>
  <c r="AR504" i="11"/>
  <c r="AR550" i="11" s="1"/>
  <c r="AR503" i="11"/>
  <c r="AR549" i="11" s="1"/>
  <c r="AR502" i="11"/>
  <c r="AR548" i="11" s="1"/>
  <c r="AR505" i="11"/>
  <c r="AR551" i="11" s="1"/>
  <c r="AQ152" i="11"/>
  <c r="AS467" i="11"/>
  <c r="AS508" i="11" s="1"/>
  <c r="AS554" i="11" s="1"/>
  <c r="AR507" i="11"/>
  <c r="AR553" i="11" s="1"/>
  <c r="AQ501" i="11"/>
  <c r="AP500" i="11"/>
  <c r="AP546" i="11" s="1"/>
  <c r="AO499" i="11"/>
  <c r="AO545" i="11" s="1"/>
  <c r="AN498" i="11"/>
  <c r="AN544" i="11" s="1"/>
  <c r="AM497" i="11"/>
  <c r="AM543" i="11" s="1"/>
  <c r="AL496" i="11"/>
  <c r="AL542" i="11" s="1"/>
  <c r="AK495" i="11"/>
  <c r="AK541" i="11" s="1"/>
  <c r="AJ494" i="11"/>
  <c r="AJ540" i="11" s="1"/>
  <c r="AI493" i="11"/>
  <c r="AI539" i="11" s="1"/>
  <c r="AH492" i="11"/>
  <c r="AH538" i="11" s="1"/>
  <c r="AG491" i="11"/>
  <c r="AG537" i="11" s="1"/>
  <c r="AF490" i="11"/>
  <c r="AF536" i="11" s="1"/>
  <c r="AE489" i="11"/>
  <c r="AE535" i="11" s="1"/>
  <c r="AD488" i="11"/>
  <c r="AD534" i="11" s="1"/>
  <c r="AC487" i="11"/>
  <c r="AC533" i="11" s="1"/>
  <c r="AB486" i="11"/>
  <c r="AB532" i="11" s="1"/>
  <c r="AA485" i="11"/>
  <c r="AA531" i="11" s="1"/>
  <c r="Z484" i="11"/>
  <c r="Z530" i="11" s="1"/>
  <c r="Y483" i="11"/>
  <c r="Y529" i="11" s="1"/>
  <c r="X482" i="11"/>
  <c r="X528" i="11" s="1"/>
  <c r="W481" i="11"/>
  <c r="W527" i="11" s="1"/>
  <c r="V480" i="11"/>
  <c r="V526" i="11" s="1"/>
  <c r="U479" i="11"/>
  <c r="U525" i="11" s="1"/>
  <c r="T478" i="11"/>
  <c r="T524" i="11" s="1"/>
  <c r="S477" i="11"/>
  <c r="S523" i="11" s="1"/>
  <c r="R476" i="11"/>
  <c r="R522" i="11" s="1"/>
  <c r="Q475" i="11"/>
  <c r="Q521" i="11" s="1"/>
  <c r="P474" i="11"/>
  <c r="P520" i="11" s="1"/>
  <c r="O473" i="11"/>
  <c r="O519" i="11" s="1"/>
  <c r="N472" i="11"/>
  <c r="N518" i="11" s="1"/>
  <c r="M471" i="11"/>
  <c r="M517" i="11" s="1"/>
  <c r="L470" i="11"/>
  <c r="L516" i="11" s="1"/>
  <c r="L469" i="11"/>
  <c r="L515" i="11" s="1"/>
  <c r="R431" i="11"/>
  <c r="S387" i="11" s="1"/>
  <c r="AC442" i="11"/>
  <c r="AD398" i="11" s="1"/>
  <c r="AI448" i="11"/>
  <c r="AJ404" i="11" s="1"/>
  <c r="AK450" i="11"/>
  <c r="AL406" i="11" s="1"/>
  <c r="AQ456" i="11"/>
  <c r="AB441" i="11"/>
  <c r="AC397" i="11" s="1"/>
  <c r="AG446" i="11"/>
  <c r="AH402" i="11" s="1"/>
  <c r="X437" i="11"/>
  <c r="Y393" i="11" s="1"/>
  <c r="AM452" i="11"/>
  <c r="AN408" i="11" s="1"/>
  <c r="AD443" i="11"/>
  <c r="AE399" i="11" s="1"/>
  <c r="AH447" i="11"/>
  <c r="AI403" i="11" s="1"/>
  <c r="N427" i="11"/>
  <c r="O383" i="11" s="1"/>
  <c r="L425" i="11"/>
  <c r="M381" i="11" s="1"/>
  <c r="Y438" i="11"/>
  <c r="Z394" i="11" s="1"/>
  <c r="P429" i="11"/>
  <c r="Q385" i="11" s="1"/>
  <c r="AE444" i="11"/>
  <c r="AF400" i="11" s="1"/>
  <c r="V435" i="11"/>
  <c r="W391" i="11" s="1"/>
  <c r="T433" i="11"/>
  <c r="U389" i="11" s="1"/>
  <c r="AJ449" i="11"/>
  <c r="AK405" i="11" s="1"/>
  <c r="AF445" i="11"/>
  <c r="AG401" i="11" s="1"/>
  <c r="K424" i="11"/>
  <c r="L380" i="11" s="1"/>
  <c r="AL451" i="11"/>
  <c r="AM407" i="11" s="1"/>
  <c r="Q430" i="11"/>
  <c r="R386" i="11" s="1"/>
  <c r="AP455" i="11"/>
  <c r="AQ411" i="11" s="1"/>
  <c r="W436" i="11"/>
  <c r="X392" i="11" s="1"/>
  <c r="M426" i="11"/>
  <c r="N382" i="11" s="1"/>
  <c r="S432" i="11"/>
  <c r="T388" i="11" s="1"/>
  <c r="U434" i="11"/>
  <c r="V390" i="11" s="1"/>
  <c r="AA440" i="11"/>
  <c r="AB396" i="11" s="1"/>
  <c r="AO454" i="11"/>
  <c r="AP410" i="11" s="1"/>
  <c r="AN453" i="11"/>
  <c r="AO409" i="11" s="1"/>
  <c r="Z439" i="11"/>
  <c r="AA395" i="11" s="1"/>
  <c r="O428" i="11"/>
  <c r="P384" i="11" s="1"/>
  <c r="H419" i="11"/>
  <c r="H15" i="11" s="1"/>
  <c r="G23" i="8" s="1"/>
  <c r="I204" i="11"/>
  <c r="I248" i="11" s="1"/>
  <c r="H335" i="11"/>
  <c r="I293" i="11"/>
  <c r="I337" i="11" s="1"/>
  <c r="I292" i="11"/>
  <c r="J200" i="11"/>
  <c r="J294" i="11"/>
  <c r="J338" i="11" s="1"/>
  <c r="I205" i="11"/>
  <c r="I249" i="11" s="1"/>
  <c r="H23" i="11"/>
  <c r="H67" i="11" s="1"/>
  <c r="F11" i="11"/>
  <c r="E19" i="8" s="1"/>
  <c r="G112" i="11"/>
  <c r="G152" i="11" s="1"/>
  <c r="G22" i="11"/>
  <c r="G66" i="11" s="1"/>
  <c r="F12" i="11"/>
  <c r="E20" i="8" s="1"/>
  <c r="H49" i="5"/>
  <c r="F29" i="3" s="1"/>
  <c r="F41" i="3" s="1"/>
  <c r="I29" i="5"/>
  <c r="I19" i="5"/>
  <c r="J5" i="5"/>
  <c r="J13" i="5"/>
  <c r="J17" i="5"/>
  <c r="J23" i="5"/>
  <c r="J27" i="5"/>
  <c r="J9" i="5"/>
  <c r="J35" i="5" s="1"/>
  <c r="J5" i="6"/>
  <c r="J9" i="6"/>
  <c r="G94" i="4"/>
  <c r="D45" i="3" s="1"/>
  <c r="E95" i="4"/>
  <c r="F95" i="4"/>
  <c r="E20" i="9"/>
  <c r="C95" i="4"/>
  <c r="E26" i="3" s="1"/>
  <c r="B96" i="4"/>
  <c r="A97" i="4"/>
  <c r="D95" i="4"/>
  <c r="E27" i="3" s="1"/>
  <c r="G245" i="11"/>
  <c r="H201" i="11" s="1"/>
  <c r="H241" i="11" s="1"/>
  <c r="H13" i="11" s="1"/>
  <c r="G21" i="8" s="1"/>
  <c r="G3" i="7"/>
  <c r="G17" i="9"/>
  <c r="G21" i="9" s="1"/>
  <c r="J4" i="8"/>
  <c r="I1" i="7"/>
  <c r="I14" i="7" s="1"/>
  <c r="I14" i="8"/>
  <c r="H13" i="7"/>
  <c r="H31" i="3" s="1"/>
  <c r="H14" i="7"/>
  <c r="F18" i="9"/>
  <c r="I27" i="6"/>
  <c r="G22" i="3" s="1"/>
  <c r="J21" i="6"/>
  <c r="J25" i="6"/>
  <c r="J17" i="6"/>
  <c r="J13" i="6"/>
  <c r="K1" i="5"/>
  <c r="K1" i="6"/>
  <c r="F39" i="3" l="1"/>
  <c r="F42" i="3" s="1"/>
  <c r="C56" i="3"/>
  <c r="G40" i="3"/>
  <c r="E51" i="3"/>
  <c r="J29" i="12"/>
  <c r="J27" i="12"/>
  <c r="H23" i="3" s="1"/>
  <c r="K17" i="12"/>
  <c r="K21" i="12"/>
  <c r="K9" i="12"/>
  <c r="K13" i="12"/>
  <c r="K5" i="12"/>
  <c r="K25" i="12"/>
  <c r="K18" i="3"/>
  <c r="L1" i="12"/>
  <c r="J202" i="11"/>
  <c r="J246" i="11" s="1"/>
  <c r="AS502" i="11"/>
  <c r="AS548" i="11" s="1"/>
  <c r="AS505" i="11"/>
  <c r="AS551" i="11" s="1"/>
  <c r="J205" i="11"/>
  <c r="J249" i="11" s="1"/>
  <c r="AS503" i="11"/>
  <c r="AS549" i="11" s="1"/>
  <c r="AS507" i="11"/>
  <c r="AS553" i="11" s="1"/>
  <c r="AS506" i="11"/>
  <c r="AS552" i="11" s="1"/>
  <c r="AS504" i="11"/>
  <c r="AS550" i="11" s="1"/>
  <c r="AQ547" i="11"/>
  <c r="AQ500" i="11"/>
  <c r="AP499" i="11"/>
  <c r="AP545" i="11" s="1"/>
  <c r="AO498" i="11"/>
  <c r="AO544" i="11" s="1"/>
  <c r="AN497" i="11"/>
  <c r="AN543" i="11" s="1"/>
  <c r="AM496" i="11"/>
  <c r="AM542" i="11" s="1"/>
  <c r="AL495" i="11"/>
  <c r="AL541" i="11" s="1"/>
  <c r="AK494" i="11"/>
  <c r="AK540" i="11" s="1"/>
  <c r="AJ493" i="11"/>
  <c r="AJ539" i="11" s="1"/>
  <c r="AI492" i="11"/>
  <c r="AI538" i="11" s="1"/>
  <c r="AH491" i="11"/>
  <c r="AH537" i="11" s="1"/>
  <c r="AG490" i="11"/>
  <c r="AG536" i="11" s="1"/>
  <c r="AF489" i="11"/>
  <c r="AF535" i="11" s="1"/>
  <c r="AE488" i="11"/>
  <c r="AE534" i="11" s="1"/>
  <c r="AD487" i="11"/>
  <c r="AD533" i="11" s="1"/>
  <c r="AC486" i="11"/>
  <c r="AC532" i="11" s="1"/>
  <c r="AB485" i="11"/>
  <c r="AB531" i="11" s="1"/>
  <c r="AA484" i="11"/>
  <c r="AA530" i="11" s="1"/>
  <c r="Z483" i="11"/>
  <c r="Z529" i="11" s="1"/>
  <c r="Y482" i="11"/>
  <c r="Y528" i="11" s="1"/>
  <c r="X481" i="11"/>
  <c r="X527" i="11" s="1"/>
  <c r="W480" i="11"/>
  <c r="W526" i="11" s="1"/>
  <c r="V479" i="11"/>
  <c r="V525" i="11" s="1"/>
  <c r="U478" i="11"/>
  <c r="U524" i="11" s="1"/>
  <c r="T477" i="11"/>
  <c r="T523" i="11" s="1"/>
  <c r="S476" i="11"/>
  <c r="S522" i="11" s="1"/>
  <c r="R475" i="11"/>
  <c r="R521" i="11" s="1"/>
  <c r="Q474" i="11"/>
  <c r="Q520" i="11" s="1"/>
  <c r="P473" i="11"/>
  <c r="P519" i="11" s="1"/>
  <c r="O472" i="11"/>
  <c r="O518" i="11" s="1"/>
  <c r="N471" i="11"/>
  <c r="N517" i="11" s="1"/>
  <c r="M470" i="11"/>
  <c r="M516" i="11" s="1"/>
  <c r="M469" i="11"/>
  <c r="M515" i="11" s="1"/>
  <c r="J204" i="11"/>
  <c r="J248" i="11" s="1"/>
  <c r="G510" i="11"/>
  <c r="G16" i="11" s="1"/>
  <c r="F24" i="8" s="1"/>
  <c r="G514" i="11"/>
  <c r="H468" i="11" s="1"/>
  <c r="AD442" i="11"/>
  <c r="AE398" i="11" s="1"/>
  <c r="AA439" i="11"/>
  <c r="AB395" i="11" s="1"/>
  <c r="AP454" i="11"/>
  <c r="AQ410" i="11" s="1"/>
  <c r="V434" i="11"/>
  <c r="W390" i="11" s="1"/>
  <c r="N426" i="11"/>
  <c r="O382" i="11" s="1"/>
  <c r="AQ455" i="11"/>
  <c r="AM451" i="11"/>
  <c r="AN407" i="11" s="1"/>
  <c r="AG445" i="11"/>
  <c r="AH401" i="11" s="1"/>
  <c r="U433" i="11"/>
  <c r="V389" i="11" s="1"/>
  <c r="AF444" i="11"/>
  <c r="AG400" i="11" s="1"/>
  <c r="Z438" i="11"/>
  <c r="AA394" i="11" s="1"/>
  <c r="M425" i="11"/>
  <c r="N381" i="11" s="1"/>
  <c r="AI447" i="11"/>
  <c r="AJ403" i="11" s="1"/>
  <c r="AN452" i="11"/>
  <c r="AO408" i="11" s="1"/>
  <c r="AH446" i="11"/>
  <c r="AI402" i="11" s="1"/>
  <c r="AJ448" i="11"/>
  <c r="AK404" i="11" s="1"/>
  <c r="P428" i="11"/>
  <c r="Q384" i="11" s="1"/>
  <c r="AO453" i="11"/>
  <c r="AP409" i="11" s="1"/>
  <c r="AB440" i="11"/>
  <c r="AC396" i="11" s="1"/>
  <c r="T432" i="11"/>
  <c r="U388" i="11" s="1"/>
  <c r="X436" i="11"/>
  <c r="Y392" i="11" s="1"/>
  <c r="R430" i="11"/>
  <c r="S386" i="11" s="1"/>
  <c r="L424" i="11"/>
  <c r="M380" i="11" s="1"/>
  <c r="AK449" i="11"/>
  <c r="AL405" i="11" s="1"/>
  <c r="W435" i="11"/>
  <c r="X391" i="11" s="1"/>
  <c r="Q429" i="11"/>
  <c r="R385" i="11" s="1"/>
  <c r="S431" i="11"/>
  <c r="T387" i="11" s="1"/>
  <c r="O427" i="11"/>
  <c r="P383" i="11" s="1"/>
  <c r="AE443" i="11"/>
  <c r="AF399" i="11" s="1"/>
  <c r="Y437" i="11"/>
  <c r="Z393" i="11" s="1"/>
  <c r="AC441" i="11"/>
  <c r="AD397" i="11" s="1"/>
  <c r="AL450" i="11"/>
  <c r="AM406" i="11" s="1"/>
  <c r="H423" i="11"/>
  <c r="I379" i="11" s="1"/>
  <c r="I336" i="11"/>
  <c r="I291" i="11"/>
  <c r="I335" i="11" s="1"/>
  <c r="J293" i="11"/>
  <c r="G156" i="11"/>
  <c r="H112" i="11" s="1"/>
  <c r="H152" i="11" s="1"/>
  <c r="K200" i="11"/>
  <c r="J206" i="11"/>
  <c r="J250" i="11" s="1"/>
  <c r="J203" i="11"/>
  <c r="J247" i="11" s="1"/>
  <c r="L62" i="11"/>
  <c r="L11" i="11" s="1"/>
  <c r="W62" i="11"/>
  <c r="W11" i="11" s="1"/>
  <c r="S62" i="11"/>
  <c r="S11" i="11" s="1"/>
  <c r="AK62" i="11"/>
  <c r="AK11" i="11" s="1"/>
  <c r="X62" i="11"/>
  <c r="X11" i="11" s="1"/>
  <c r="M62" i="11"/>
  <c r="M11" i="11" s="1"/>
  <c r="V62" i="11"/>
  <c r="V11" i="11" s="1"/>
  <c r="K62" i="11"/>
  <c r="K11" i="11" s="1"/>
  <c r="J19" i="8" s="1"/>
  <c r="T62" i="11"/>
  <c r="T11" i="11" s="1"/>
  <c r="AD62" i="11"/>
  <c r="AD11" i="11" s="1"/>
  <c r="R62" i="11"/>
  <c r="R11" i="11" s="1"/>
  <c r="Z62" i="11"/>
  <c r="Z11" i="11" s="1"/>
  <c r="P62" i="11"/>
  <c r="P11" i="11" s="1"/>
  <c r="AH62" i="11"/>
  <c r="AH11" i="11" s="1"/>
  <c r="AF62" i="11"/>
  <c r="AF11" i="11" s="1"/>
  <c r="AB62" i="11"/>
  <c r="AB11" i="11" s="1"/>
  <c r="O62" i="11"/>
  <c r="O11" i="11" s="1"/>
  <c r="AG62" i="11"/>
  <c r="AG11" i="11" s="1"/>
  <c r="AI62" i="11"/>
  <c r="AI11" i="11" s="1"/>
  <c r="U62" i="11"/>
  <c r="U11" i="11" s="1"/>
  <c r="AE62" i="11"/>
  <c r="AE11" i="11" s="1"/>
  <c r="Q62" i="11"/>
  <c r="Q11" i="11" s="1"/>
  <c r="AC62" i="11"/>
  <c r="AC11" i="11" s="1"/>
  <c r="AL62" i="11"/>
  <c r="AL11" i="11" s="1"/>
  <c r="AA62" i="11"/>
  <c r="AA11" i="11" s="1"/>
  <c r="Y62" i="11"/>
  <c r="Y11" i="11" s="1"/>
  <c r="G62" i="11"/>
  <c r="AJ62" i="11"/>
  <c r="AJ11" i="11" s="1"/>
  <c r="N62" i="11"/>
  <c r="N11" i="11" s="1"/>
  <c r="G12" i="11"/>
  <c r="I49" i="5"/>
  <c r="G29" i="3" s="1"/>
  <c r="G41" i="3" s="1"/>
  <c r="J29" i="5"/>
  <c r="K13" i="5"/>
  <c r="K17" i="5"/>
  <c r="K23" i="5"/>
  <c r="K27" i="5"/>
  <c r="K9" i="5"/>
  <c r="K35" i="5" s="1"/>
  <c r="K5" i="5"/>
  <c r="J19" i="5"/>
  <c r="K5" i="6"/>
  <c r="K9" i="6"/>
  <c r="G95" i="4"/>
  <c r="E45" i="3" s="1"/>
  <c r="E96" i="4"/>
  <c r="F96" i="4"/>
  <c r="E42" i="3"/>
  <c r="B97" i="4"/>
  <c r="A98" i="4"/>
  <c r="B98" i="4" s="1"/>
  <c r="C96" i="4"/>
  <c r="F26" i="3" s="1"/>
  <c r="D96" i="4"/>
  <c r="F27" i="3" s="1"/>
  <c r="H245" i="11"/>
  <c r="I201" i="11" s="1"/>
  <c r="I241" i="11" s="1"/>
  <c r="I13" i="11" s="1"/>
  <c r="H21" i="8" s="1"/>
  <c r="H3" i="7"/>
  <c r="J14" i="8"/>
  <c r="I13" i="7"/>
  <c r="I31" i="3" s="1"/>
  <c r="K4" i="8"/>
  <c r="J1" i="7"/>
  <c r="J14" i="7" s="1"/>
  <c r="G18" i="9"/>
  <c r="G22" i="9" s="1"/>
  <c r="H17" i="9"/>
  <c r="H21" i="9" s="1"/>
  <c r="F20" i="9"/>
  <c r="F22" i="9"/>
  <c r="J27" i="6"/>
  <c r="H22" i="3" s="1"/>
  <c r="L1" i="5"/>
  <c r="L1" i="6"/>
  <c r="K17" i="6"/>
  <c r="K25" i="6"/>
  <c r="K13" i="6"/>
  <c r="K21" i="6"/>
  <c r="G39" i="3" l="1"/>
  <c r="G42" i="3" s="1"/>
  <c r="F51" i="3"/>
  <c r="H40" i="3"/>
  <c r="K27" i="12"/>
  <c r="I23" i="3" s="1"/>
  <c r="K29" i="12"/>
  <c r="L9" i="12"/>
  <c r="L17" i="12"/>
  <c r="L25" i="12"/>
  <c r="L5" i="12"/>
  <c r="L13" i="12"/>
  <c r="L21" i="12"/>
  <c r="L18" i="3"/>
  <c r="M1" i="12"/>
  <c r="K202" i="11"/>
  <c r="K246" i="11" s="1"/>
  <c r="K203" i="11"/>
  <c r="K247" i="11" s="1"/>
  <c r="K19" i="8"/>
  <c r="AR501" i="11"/>
  <c r="AR547" i="11" s="1"/>
  <c r="AQ546" i="11"/>
  <c r="AR500" i="11" s="1"/>
  <c r="AQ499" i="11"/>
  <c r="AQ545" i="11" s="1"/>
  <c r="AP498" i="11"/>
  <c r="AP544" i="11" s="1"/>
  <c r="AO497" i="11"/>
  <c r="AO543" i="11" s="1"/>
  <c r="AN496" i="11"/>
  <c r="AN542" i="11" s="1"/>
  <c r="AM495" i="11"/>
  <c r="AM541" i="11" s="1"/>
  <c r="AL494" i="11"/>
  <c r="AL540" i="11" s="1"/>
  <c r="AK493" i="11"/>
  <c r="AK539" i="11" s="1"/>
  <c r="AJ492" i="11"/>
  <c r="AJ538" i="11" s="1"/>
  <c r="AI491" i="11"/>
  <c r="AI537" i="11" s="1"/>
  <c r="AH490" i="11"/>
  <c r="AH536" i="11" s="1"/>
  <c r="AG489" i="11"/>
  <c r="AG535" i="11" s="1"/>
  <c r="AF488" i="11"/>
  <c r="AF534" i="11" s="1"/>
  <c r="AE487" i="11"/>
  <c r="AE533" i="11" s="1"/>
  <c r="AD486" i="11"/>
  <c r="AD532" i="11" s="1"/>
  <c r="AC485" i="11"/>
  <c r="AC531" i="11" s="1"/>
  <c r="AB484" i="11"/>
  <c r="AB530" i="11" s="1"/>
  <c r="AA483" i="11"/>
  <c r="AA529" i="11" s="1"/>
  <c r="Z482" i="11"/>
  <c r="Z528" i="11" s="1"/>
  <c r="Y481" i="11"/>
  <c r="Y527" i="11" s="1"/>
  <c r="X480" i="11"/>
  <c r="X526" i="11" s="1"/>
  <c r="W479" i="11"/>
  <c r="W525" i="11" s="1"/>
  <c r="V478" i="11"/>
  <c r="V524" i="11" s="1"/>
  <c r="U477" i="11"/>
  <c r="U523" i="11" s="1"/>
  <c r="T476" i="11"/>
  <c r="T522" i="11" s="1"/>
  <c r="S475" i="11"/>
  <c r="S521" i="11" s="1"/>
  <c r="R474" i="11"/>
  <c r="R520" i="11" s="1"/>
  <c r="Q473" i="11"/>
  <c r="Q519" i="11" s="1"/>
  <c r="P472" i="11"/>
  <c r="P518" i="11" s="1"/>
  <c r="O471" i="11"/>
  <c r="O517" i="11" s="1"/>
  <c r="N470" i="11"/>
  <c r="N516" i="11" s="1"/>
  <c r="N469" i="11"/>
  <c r="N515" i="11" s="1"/>
  <c r="H156" i="11"/>
  <c r="I112" i="11" s="1"/>
  <c r="I152" i="11" s="1"/>
  <c r="H510" i="11"/>
  <c r="H16" i="11" s="1"/>
  <c r="G24" i="8" s="1"/>
  <c r="AB439" i="11"/>
  <c r="AC395" i="11" s="1"/>
  <c r="AM450" i="11"/>
  <c r="AN406" i="11" s="1"/>
  <c r="Z437" i="11"/>
  <c r="AA393" i="11" s="1"/>
  <c r="P427" i="11"/>
  <c r="Q383" i="11" s="1"/>
  <c r="R429" i="11"/>
  <c r="S385" i="11" s="1"/>
  <c r="AL449" i="11"/>
  <c r="AM405" i="11" s="1"/>
  <c r="S430" i="11"/>
  <c r="T386" i="11" s="1"/>
  <c r="U432" i="11"/>
  <c r="V388" i="11" s="1"/>
  <c r="AP453" i="11"/>
  <c r="AQ409" i="11" s="1"/>
  <c r="AK448" i="11"/>
  <c r="AL404" i="11" s="1"/>
  <c r="AO452" i="11"/>
  <c r="AP408" i="11" s="1"/>
  <c r="N425" i="11"/>
  <c r="O381" i="11" s="1"/>
  <c r="AG444" i="11"/>
  <c r="AH400" i="11" s="1"/>
  <c r="AH445" i="11"/>
  <c r="AI401" i="11" s="1"/>
  <c r="W434" i="11"/>
  <c r="X390" i="11" s="1"/>
  <c r="AE442" i="11"/>
  <c r="AF398" i="11" s="1"/>
  <c r="AD441" i="11"/>
  <c r="AE397" i="11" s="1"/>
  <c r="AF443" i="11"/>
  <c r="AG399" i="11" s="1"/>
  <c r="T431" i="11"/>
  <c r="U387" i="11" s="1"/>
  <c r="X435" i="11"/>
  <c r="Y391" i="11" s="1"/>
  <c r="M424" i="11"/>
  <c r="N380" i="11" s="1"/>
  <c r="Y436" i="11"/>
  <c r="Z392" i="11" s="1"/>
  <c r="AC440" i="11"/>
  <c r="AD396" i="11" s="1"/>
  <c r="Q428" i="11"/>
  <c r="R384" i="11" s="1"/>
  <c r="AI446" i="11"/>
  <c r="AJ402" i="11" s="1"/>
  <c r="AJ447" i="11"/>
  <c r="AK403" i="11" s="1"/>
  <c r="AA438" i="11"/>
  <c r="AB394" i="11" s="1"/>
  <c r="V433" i="11"/>
  <c r="W389" i="11" s="1"/>
  <c r="AN451" i="11"/>
  <c r="AO407" i="11" s="1"/>
  <c r="O426" i="11"/>
  <c r="P382" i="11" s="1"/>
  <c r="AQ454" i="11"/>
  <c r="K206" i="11"/>
  <c r="K250" i="11" s="1"/>
  <c r="I419" i="11"/>
  <c r="I15" i="11" s="1"/>
  <c r="H23" i="8" s="1"/>
  <c r="J337" i="11"/>
  <c r="J292" i="11"/>
  <c r="J336" i="11" s="1"/>
  <c r="J291" i="11"/>
  <c r="K295" i="11"/>
  <c r="K339" i="11" s="1"/>
  <c r="K294" i="11"/>
  <c r="L296" i="11"/>
  <c r="L340" i="11" s="1"/>
  <c r="L200" i="11"/>
  <c r="K207" i="11"/>
  <c r="K251" i="11" s="1"/>
  <c r="K205" i="11"/>
  <c r="K249" i="11" s="1"/>
  <c r="K204" i="11"/>
  <c r="K248" i="11" s="1"/>
  <c r="I23" i="11"/>
  <c r="G11" i="11"/>
  <c r="F19" i="8" s="1"/>
  <c r="H22" i="11"/>
  <c r="H12" i="11"/>
  <c r="G20" i="8" s="1"/>
  <c r="J49" i="5"/>
  <c r="H29" i="3" s="1"/>
  <c r="I18" i="9" s="1"/>
  <c r="K29" i="5"/>
  <c r="K19" i="5"/>
  <c r="L13" i="5"/>
  <c r="L17" i="5"/>
  <c r="L5" i="5"/>
  <c r="L23" i="5"/>
  <c r="L27" i="5"/>
  <c r="L9" i="5"/>
  <c r="L35" i="5" s="1"/>
  <c r="L5" i="6"/>
  <c r="L9" i="6"/>
  <c r="G96" i="4"/>
  <c r="F97" i="4"/>
  <c r="E97" i="4"/>
  <c r="F98" i="4"/>
  <c r="E98" i="4"/>
  <c r="A99" i="4"/>
  <c r="A100" i="4" s="1"/>
  <c r="C97" i="4"/>
  <c r="G26" i="3" s="1"/>
  <c r="D97" i="4"/>
  <c r="G27" i="3" s="1"/>
  <c r="I245" i="11"/>
  <c r="J201" i="11" s="1"/>
  <c r="J241" i="11" s="1"/>
  <c r="J13" i="11" s="1"/>
  <c r="I21" i="8" s="1"/>
  <c r="H18" i="9"/>
  <c r="H22" i="9" s="1"/>
  <c r="G20" i="9"/>
  <c r="I17" i="9"/>
  <c r="I21" i="9" s="1"/>
  <c r="J13" i="7"/>
  <c r="J31" i="3" s="1"/>
  <c r="K1" i="7"/>
  <c r="L4" i="8"/>
  <c r="L19" i="8" s="1"/>
  <c r="K14" i="8"/>
  <c r="I3" i="7"/>
  <c r="K27" i="6"/>
  <c r="I22" i="3" s="1"/>
  <c r="M1" i="6"/>
  <c r="M1" i="5"/>
  <c r="L21" i="6"/>
  <c r="L17" i="6"/>
  <c r="L13" i="6"/>
  <c r="L25" i="6"/>
  <c r="D98" i="4"/>
  <c r="H27" i="3" s="1"/>
  <c r="C98" i="4"/>
  <c r="H26" i="3" s="1"/>
  <c r="H39" i="3" l="1"/>
  <c r="H42" i="3" s="1"/>
  <c r="G51" i="3"/>
  <c r="H51" i="3"/>
  <c r="I40" i="3"/>
  <c r="L29" i="12"/>
  <c r="L27" i="12"/>
  <c r="J23" i="3" s="1"/>
  <c r="M18" i="3"/>
  <c r="N1" i="12"/>
  <c r="M9" i="12"/>
  <c r="M5" i="12"/>
  <c r="M13" i="12"/>
  <c r="M21" i="12"/>
  <c r="M17" i="12"/>
  <c r="M25" i="12"/>
  <c r="L202" i="11"/>
  <c r="L246" i="11" s="1"/>
  <c r="L205" i="11"/>
  <c r="L249" i="11" s="1"/>
  <c r="AS501" i="11"/>
  <c r="AS547" i="11" s="1"/>
  <c r="AR546" i="11"/>
  <c r="AR499" i="11"/>
  <c r="AR545" i="11" s="1"/>
  <c r="AQ498" i="11"/>
  <c r="AQ544" i="11" s="1"/>
  <c r="AR498" i="11" s="1"/>
  <c r="AP497" i="11"/>
  <c r="AP543" i="11" s="1"/>
  <c r="AO496" i="11"/>
  <c r="AO542" i="11" s="1"/>
  <c r="AN495" i="11"/>
  <c r="AN541" i="11" s="1"/>
  <c r="AM494" i="11"/>
  <c r="AM540" i="11" s="1"/>
  <c r="AL493" i="11"/>
  <c r="AL539" i="11" s="1"/>
  <c r="AK492" i="11"/>
  <c r="AK538" i="11" s="1"/>
  <c r="AJ491" i="11"/>
  <c r="AJ537" i="11" s="1"/>
  <c r="AI490" i="11"/>
  <c r="AI536" i="11" s="1"/>
  <c r="AH489" i="11"/>
  <c r="AH535" i="11" s="1"/>
  <c r="AG488" i="11"/>
  <c r="AG534" i="11" s="1"/>
  <c r="AF487" i="11"/>
  <c r="AF533" i="11" s="1"/>
  <c r="AE486" i="11"/>
  <c r="AE532" i="11" s="1"/>
  <c r="AD485" i="11"/>
  <c r="AD531" i="11" s="1"/>
  <c r="AC484" i="11"/>
  <c r="AC530" i="11" s="1"/>
  <c r="AB483" i="11"/>
  <c r="AB529" i="11" s="1"/>
  <c r="AA482" i="11"/>
  <c r="AA528" i="11" s="1"/>
  <c r="Z481" i="11"/>
  <c r="Z527" i="11" s="1"/>
  <c r="Y480" i="11"/>
  <c r="Y526" i="11" s="1"/>
  <c r="X479" i="11"/>
  <c r="X525" i="11" s="1"/>
  <c r="W478" i="11"/>
  <c r="W524" i="11" s="1"/>
  <c r="V477" i="11"/>
  <c r="V523" i="11" s="1"/>
  <c r="U476" i="11"/>
  <c r="U522" i="11" s="1"/>
  <c r="T475" i="11"/>
  <c r="T521" i="11" s="1"/>
  <c r="S474" i="11"/>
  <c r="S520" i="11" s="1"/>
  <c r="R473" i="11"/>
  <c r="R519" i="11" s="1"/>
  <c r="Q472" i="11"/>
  <c r="Q518" i="11" s="1"/>
  <c r="P471" i="11"/>
  <c r="P517" i="11" s="1"/>
  <c r="O470" i="11"/>
  <c r="O516" i="11" s="1"/>
  <c r="O469" i="11"/>
  <c r="O515" i="11" s="1"/>
  <c r="L204" i="11"/>
  <c r="L248" i="11" s="1"/>
  <c r="L207" i="11"/>
  <c r="L251" i="11" s="1"/>
  <c r="H514" i="11"/>
  <c r="L206" i="11"/>
  <c r="L250" i="11" s="1"/>
  <c r="P426" i="11"/>
  <c r="Q382" i="11" s="1"/>
  <c r="AO451" i="11"/>
  <c r="AP407" i="11" s="1"/>
  <c r="W433" i="11"/>
  <c r="X389" i="11" s="1"/>
  <c r="AB438" i="11"/>
  <c r="AC394" i="11" s="1"/>
  <c r="AK447" i="11"/>
  <c r="AL403" i="11" s="1"/>
  <c r="AJ446" i="11"/>
  <c r="AK402" i="11" s="1"/>
  <c r="R428" i="11"/>
  <c r="S384" i="11" s="1"/>
  <c r="AD440" i="11"/>
  <c r="AE396" i="11" s="1"/>
  <c r="Z436" i="11"/>
  <c r="AA392" i="11" s="1"/>
  <c r="N424" i="11"/>
  <c r="O380" i="11" s="1"/>
  <c r="Y435" i="11"/>
  <c r="Z391" i="11" s="1"/>
  <c r="U431" i="11"/>
  <c r="V387" i="11" s="1"/>
  <c r="AG443" i="11"/>
  <c r="AH399" i="11" s="1"/>
  <c r="AE441" i="11"/>
  <c r="AF397" i="11" s="1"/>
  <c r="AF442" i="11"/>
  <c r="AG398" i="11" s="1"/>
  <c r="AC439" i="11"/>
  <c r="AD395" i="11" s="1"/>
  <c r="X434" i="11"/>
  <c r="Y390" i="11" s="1"/>
  <c r="AI445" i="11"/>
  <c r="AJ401" i="11" s="1"/>
  <c r="AH444" i="11"/>
  <c r="AI400" i="11" s="1"/>
  <c r="O425" i="11"/>
  <c r="P381" i="11" s="1"/>
  <c r="AP452" i="11"/>
  <c r="AQ408" i="11" s="1"/>
  <c r="AL448" i="11"/>
  <c r="AM404" i="11" s="1"/>
  <c r="AQ453" i="11"/>
  <c r="V432" i="11"/>
  <c r="W388" i="11" s="1"/>
  <c r="T430" i="11"/>
  <c r="U386" i="11" s="1"/>
  <c r="AM449" i="11"/>
  <c r="AN405" i="11" s="1"/>
  <c r="S429" i="11"/>
  <c r="T385" i="11" s="1"/>
  <c r="Q427" i="11"/>
  <c r="R383" i="11" s="1"/>
  <c r="AA437" i="11"/>
  <c r="AB393" i="11" s="1"/>
  <c r="AN450" i="11"/>
  <c r="AO406" i="11" s="1"/>
  <c r="I423" i="11"/>
  <c r="J379" i="11" s="1"/>
  <c r="K338" i="11"/>
  <c r="K293" i="11"/>
  <c r="K337" i="11" s="1"/>
  <c r="K292" i="11"/>
  <c r="J335" i="11"/>
  <c r="L295" i="11"/>
  <c r="M297" i="11"/>
  <c r="M341" i="11" s="1"/>
  <c r="L208" i="11"/>
  <c r="L252" i="11" s="1"/>
  <c r="M200" i="11"/>
  <c r="L203" i="11"/>
  <c r="L247" i="11" s="1"/>
  <c r="I156" i="11"/>
  <c r="J112" i="11" s="1"/>
  <c r="J152" i="11" s="1"/>
  <c r="H62" i="11"/>
  <c r="H11" i="11" s="1"/>
  <c r="G19" i="8" s="1"/>
  <c r="K49" i="5"/>
  <c r="I29" i="3" s="1"/>
  <c r="I41" i="3" s="1"/>
  <c r="L29" i="5"/>
  <c r="L19" i="5"/>
  <c r="M13" i="5"/>
  <c r="M17" i="5"/>
  <c r="M23" i="5"/>
  <c r="M27" i="5"/>
  <c r="M9" i="5"/>
  <c r="M35" i="5" s="1"/>
  <c r="M5" i="5"/>
  <c r="M9" i="6"/>
  <c r="M5" i="6"/>
  <c r="G97" i="4"/>
  <c r="G45" i="3" s="1"/>
  <c r="B99" i="4"/>
  <c r="C99" i="4" s="1"/>
  <c r="I26" i="3" s="1"/>
  <c r="L45" i="3"/>
  <c r="L27" i="3"/>
  <c r="L26" i="3"/>
  <c r="I22" i="9"/>
  <c r="H41" i="3"/>
  <c r="H20" i="9"/>
  <c r="I20" i="9"/>
  <c r="L1" i="7"/>
  <c r="M4" i="8"/>
  <c r="M19" i="8" s="1"/>
  <c r="L14" i="8"/>
  <c r="J3" i="7"/>
  <c r="K13" i="7"/>
  <c r="K31" i="3" s="1"/>
  <c r="K14" i="7"/>
  <c r="A101" i="4"/>
  <c r="B100" i="4"/>
  <c r="J17" i="9"/>
  <c r="L27" i="6"/>
  <c r="J22" i="3" s="1"/>
  <c r="N1" i="5"/>
  <c r="N1" i="6"/>
  <c r="M25" i="6"/>
  <c r="M17" i="6"/>
  <c r="M21" i="6"/>
  <c r="M13" i="6"/>
  <c r="K12" i="11"/>
  <c r="J20" i="8" s="1"/>
  <c r="G98" i="4"/>
  <c r="H45" i="3" s="1"/>
  <c r="I12" i="11"/>
  <c r="H20" i="8" s="1"/>
  <c r="J245" i="11"/>
  <c r="K201" i="11" s="1"/>
  <c r="K241" i="11" s="1"/>
  <c r="K13" i="11" s="1"/>
  <c r="J21" i="8" s="1"/>
  <c r="I39" i="3" l="1"/>
  <c r="I42" i="3" s="1"/>
  <c r="J40" i="3"/>
  <c r="M29" i="12"/>
  <c r="M27" i="12"/>
  <c r="K23" i="3" s="1"/>
  <c r="N9" i="12"/>
  <c r="N17" i="12"/>
  <c r="N5" i="12"/>
  <c r="N25" i="12"/>
  <c r="N21" i="12"/>
  <c r="N13" i="12"/>
  <c r="O1" i="12"/>
  <c r="O1" i="5"/>
  <c r="N18" i="3"/>
  <c r="O1" i="6"/>
  <c r="M27" i="3"/>
  <c r="M45" i="3"/>
  <c r="M1" i="7"/>
  <c r="M26" i="3"/>
  <c r="N4" i="8"/>
  <c r="M202" i="11"/>
  <c r="M246" i="11" s="1"/>
  <c r="AS500" i="11"/>
  <c r="AS546" i="11" s="1"/>
  <c r="AS499" i="11"/>
  <c r="AS545" i="11" s="1"/>
  <c r="AR544" i="11"/>
  <c r="AQ497" i="11"/>
  <c r="AP496" i="11"/>
  <c r="AP542" i="11" s="1"/>
  <c r="AO495" i="11"/>
  <c r="AO541" i="11" s="1"/>
  <c r="AN494" i="11"/>
  <c r="AN540" i="11" s="1"/>
  <c r="AM493" i="11"/>
  <c r="AM539" i="11" s="1"/>
  <c r="AL492" i="11"/>
  <c r="AL538" i="11" s="1"/>
  <c r="AK491" i="11"/>
  <c r="AK537" i="11" s="1"/>
  <c r="AJ490" i="11"/>
  <c r="AJ536" i="11" s="1"/>
  <c r="AI489" i="11"/>
  <c r="AI535" i="11" s="1"/>
  <c r="AH488" i="11"/>
  <c r="AH534" i="11" s="1"/>
  <c r="AG487" i="11"/>
  <c r="AG533" i="11" s="1"/>
  <c r="AF486" i="11"/>
  <c r="AF532" i="11" s="1"/>
  <c r="AE485" i="11"/>
  <c r="AE531" i="11" s="1"/>
  <c r="AD484" i="11"/>
  <c r="AD530" i="11" s="1"/>
  <c r="AC483" i="11"/>
  <c r="AC529" i="11" s="1"/>
  <c r="AB482" i="11"/>
  <c r="AB528" i="11" s="1"/>
  <c r="AA481" i="11"/>
  <c r="AA527" i="11" s="1"/>
  <c r="Z480" i="11"/>
  <c r="Z526" i="11" s="1"/>
  <c r="Y479" i="11"/>
  <c r="Y525" i="11" s="1"/>
  <c r="X478" i="11"/>
  <c r="X524" i="11" s="1"/>
  <c r="W477" i="11"/>
  <c r="W523" i="11" s="1"/>
  <c r="V476" i="11"/>
  <c r="V522" i="11" s="1"/>
  <c r="U475" i="11"/>
  <c r="U521" i="11" s="1"/>
  <c r="T474" i="11"/>
  <c r="T520" i="11" s="1"/>
  <c r="S473" i="11"/>
  <c r="S519" i="11" s="1"/>
  <c r="R472" i="11"/>
  <c r="R518" i="11" s="1"/>
  <c r="Q471" i="11"/>
  <c r="Q517" i="11" s="1"/>
  <c r="P470" i="11"/>
  <c r="P516" i="11" s="1"/>
  <c r="P469" i="11"/>
  <c r="P515" i="11" s="1"/>
  <c r="I468" i="11"/>
  <c r="I510" i="11" s="1"/>
  <c r="I16" i="11" s="1"/>
  <c r="H24" i="8" s="1"/>
  <c r="AF441" i="11"/>
  <c r="AG397" i="11" s="1"/>
  <c r="AO450" i="11"/>
  <c r="AP406" i="11" s="1"/>
  <c r="R427" i="11"/>
  <c r="S383" i="11" s="1"/>
  <c r="AN449" i="11"/>
  <c r="AO405" i="11" s="1"/>
  <c r="W432" i="11"/>
  <c r="X388" i="11" s="1"/>
  <c r="AM448" i="11"/>
  <c r="AN404" i="11" s="1"/>
  <c r="P425" i="11"/>
  <c r="Q381" i="11" s="1"/>
  <c r="AJ445" i="11"/>
  <c r="AK401" i="11" s="1"/>
  <c r="AD439" i="11"/>
  <c r="AE395" i="11" s="1"/>
  <c r="V431" i="11"/>
  <c r="W387" i="11" s="1"/>
  <c r="O424" i="11"/>
  <c r="P380" i="11" s="1"/>
  <c r="AE440" i="11"/>
  <c r="AF396" i="11" s="1"/>
  <c r="AK446" i="11"/>
  <c r="AL402" i="11" s="1"/>
  <c r="AC438" i="11"/>
  <c r="AD394" i="11" s="1"/>
  <c r="AP451" i="11"/>
  <c r="AQ407" i="11" s="1"/>
  <c r="AB437" i="11"/>
  <c r="AC393" i="11" s="1"/>
  <c r="T429" i="11"/>
  <c r="U385" i="11" s="1"/>
  <c r="U430" i="11"/>
  <c r="V386" i="11" s="1"/>
  <c r="AQ452" i="11"/>
  <c r="AI444" i="11"/>
  <c r="AJ400" i="11" s="1"/>
  <c r="Y434" i="11"/>
  <c r="Z390" i="11" s="1"/>
  <c r="AG442" i="11"/>
  <c r="AH398" i="11" s="1"/>
  <c r="AH443" i="11"/>
  <c r="AI399" i="11" s="1"/>
  <c r="Z435" i="11"/>
  <c r="AA391" i="11" s="1"/>
  <c r="AA436" i="11"/>
  <c r="AB392" i="11" s="1"/>
  <c r="S428" i="11"/>
  <c r="T384" i="11" s="1"/>
  <c r="AL447" i="11"/>
  <c r="AM403" i="11" s="1"/>
  <c r="X433" i="11"/>
  <c r="Y389" i="11" s="1"/>
  <c r="Q426" i="11"/>
  <c r="R382" i="11" s="1"/>
  <c r="M203" i="11"/>
  <c r="M247" i="11" s="1"/>
  <c r="M208" i="11"/>
  <c r="M252" i="11" s="1"/>
  <c r="J419" i="11"/>
  <c r="J15" i="11" s="1"/>
  <c r="I23" i="8" s="1"/>
  <c r="L339" i="11"/>
  <c r="L294" i="11"/>
  <c r="L338" i="11" s="1"/>
  <c r="L293" i="11"/>
  <c r="K336" i="11"/>
  <c r="K291" i="11"/>
  <c r="K335" i="11" s="1"/>
  <c r="M296" i="11"/>
  <c r="N298" i="11"/>
  <c r="N342" i="11" s="1"/>
  <c r="N200" i="11"/>
  <c r="M209" i="11"/>
  <c r="M253" i="11" s="1"/>
  <c r="M206" i="11"/>
  <c r="M250" i="11" s="1"/>
  <c r="M207" i="11"/>
  <c r="M251" i="11" s="1"/>
  <c r="M205" i="11"/>
  <c r="M249" i="11" s="1"/>
  <c r="M204" i="11"/>
  <c r="M248" i="11" s="1"/>
  <c r="L49" i="5"/>
  <c r="J29" i="3" s="1"/>
  <c r="J41" i="3" s="1"/>
  <c r="M29" i="5"/>
  <c r="M19" i="5"/>
  <c r="N5" i="5"/>
  <c r="N13" i="5"/>
  <c r="N17" i="5"/>
  <c r="N23" i="5"/>
  <c r="N27" i="5"/>
  <c r="N9" i="5"/>
  <c r="N35" i="5" s="1"/>
  <c r="N5" i="6"/>
  <c r="N9" i="6"/>
  <c r="E100" i="4"/>
  <c r="F100" i="4"/>
  <c r="E99" i="4"/>
  <c r="F99" i="4"/>
  <c r="D99" i="4"/>
  <c r="I27" i="3" s="1"/>
  <c r="D100" i="4"/>
  <c r="J27" i="3" s="1"/>
  <c r="C100" i="4"/>
  <c r="J26" i="3" s="1"/>
  <c r="J18" i="9"/>
  <c r="J22" i="9" s="1"/>
  <c r="L46" i="3"/>
  <c r="B101" i="4"/>
  <c r="J21" i="9"/>
  <c r="L14" i="7"/>
  <c r="L13" i="7"/>
  <c r="L31" i="3" s="1"/>
  <c r="K3" i="7"/>
  <c r="M14" i="8"/>
  <c r="K17" i="9"/>
  <c r="K21" i="9" s="1"/>
  <c r="M27" i="6"/>
  <c r="K22" i="3" s="1"/>
  <c r="N21" i="6"/>
  <c r="N25" i="6"/>
  <c r="N17" i="6"/>
  <c r="N13" i="6"/>
  <c r="J12" i="11"/>
  <c r="I20" i="8" s="1"/>
  <c r="L12" i="11"/>
  <c r="K20" i="8" s="1"/>
  <c r="K245" i="11"/>
  <c r="L201" i="11" s="1"/>
  <c r="L241" i="11" s="1"/>
  <c r="L13" i="11" s="1"/>
  <c r="K21" i="8" s="1"/>
  <c r="J39" i="3" l="1"/>
  <c r="J42" i="3" s="1"/>
  <c r="J51" i="3"/>
  <c r="K40" i="3"/>
  <c r="I51" i="3"/>
  <c r="N27" i="12"/>
  <c r="L23" i="3" s="1"/>
  <c r="N29" i="12"/>
  <c r="M46" i="3"/>
  <c r="M14" i="7"/>
  <c r="M3" i="7" s="1"/>
  <c r="M13" i="7"/>
  <c r="M31" i="3" s="1"/>
  <c r="O4" i="8"/>
  <c r="P1" i="12"/>
  <c r="P1" i="5"/>
  <c r="N1" i="7"/>
  <c r="N45" i="3"/>
  <c r="O18" i="3"/>
  <c r="P1" i="6"/>
  <c r="N27" i="3"/>
  <c r="N26" i="3"/>
  <c r="O23" i="5"/>
  <c r="O27" i="5"/>
  <c r="O13" i="5"/>
  <c r="O9" i="5"/>
  <c r="O35" i="5" s="1"/>
  <c r="O17" i="5"/>
  <c r="O5" i="5"/>
  <c r="N14" i="8"/>
  <c r="N19" i="8"/>
  <c r="O5" i="12"/>
  <c r="O13" i="12"/>
  <c r="O21" i="12"/>
  <c r="O25" i="12"/>
  <c r="O17" i="12"/>
  <c r="O9" i="12"/>
  <c r="O9" i="6"/>
  <c r="O25" i="6"/>
  <c r="O21" i="6"/>
  <c r="O17" i="6"/>
  <c r="O5" i="6"/>
  <c r="O13" i="6"/>
  <c r="N206" i="11"/>
  <c r="N250" i="11" s="1"/>
  <c r="N203" i="11"/>
  <c r="N247" i="11" s="1"/>
  <c r="AS498" i="11"/>
  <c r="AS544" i="11" s="1"/>
  <c r="AQ543" i="11"/>
  <c r="AQ496" i="11"/>
  <c r="AP495" i="11"/>
  <c r="AP541" i="11" s="1"/>
  <c r="AO494" i="11"/>
  <c r="AO540" i="11" s="1"/>
  <c r="AN493" i="11"/>
  <c r="AN539" i="11" s="1"/>
  <c r="AM492" i="11"/>
  <c r="AM538" i="11" s="1"/>
  <c r="AL491" i="11"/>
  <c r="AL537" i="11" s="1"/>
  <c r="AK490" i="11"/>
  <c r="AK536" i="11" s="1"/>
  <c r="AJ489" i="11"/>
  <c r="AJ535" i="11" s="1"/>
  <c r="AI488" i="11"/>
  <c r="AI534" i="11" s="1"/>
  <c r="AH487" i="11"/>
  <c r="AH533" i="11" s="1"/>
  <c r="AG486" i="11"/>
  <c r="AG532" i="11" s="1"/>
  <c r="AF485" i="11"/>
  <c r="AF531" i="11" s="1"/>
  <c r="AE484" i="11"/>
  <c r="AE530" i="11" s="1"/>
  <c r="AD483" i="11"/>
  <c r="AD529" i="11" s="1"/>
  <c r="AC482" i="11"/>
  <c r="AC528" i="11" s="1"/>
  <c r="AB481" i="11"/>
  <c r="AB527" i="11" s="1"/>
  <c r="AA480" i="11"/>
  <c r="AA526" i="11" s="1"/>
  <c r="Z479" i="11"/>
  <c r="Z525" i="11" s="1"/>
  <c r="Y478" i="11"/>
  <c r="Y524" i="11" s="1"/>
  <c r="X477" i="11"/>
  <c r="X523" i="11" s="1"/>
  <c r="W476" i="11"/>
  <c r="W522" i="11" s="1"/>
  <c r="V475" i="11"/>
  <c r="V521" i="11" s="1"/>
  <c r="U474" i="11"/>
  <c r="U520" i="11" s="1"/>
  <c r="T473" i="11"/>
  <c r="T519" i="11" s="1"/>
  <c r="S472" i="11"/>
  <c r="S518" i="11" s="1"/>
  <c r="R471" i="11"/>
  <c r="R517" i="11" s="1"/>
  <c r="Q470" i="11"/>
  <c r="Q516" i="11" s="1"/>
  <c r="Q469" i="11"/>
  <c r="Q515" i="11" s="1"/>
  <c r="N205" i="11"/>
  <c r="N249" i="11" s="1"/>
  <c r="I514" i="11"/>
  <c r="J468" i="11" s="1"/>
  <c r="J510" i="11" s="1"/>
  <c r="J16" i="11" s="1"/>
  <c r="I24" i="8" s="1"/>
  <c r="N208" i="11"/>
  <c r="N252" i="11" s="1"/>
  <c r="AE439" i="11"/>
  <c r="AF395" i="11" s="1"/>
  <c r="AQ451" i="11"/>
  <c r="N204" i="11"/>
  <c r="N248" i="11" s="1"/>
  <c r="N207" i="11"/>
  <c r="N251" i="11" s="1"/>
  <c r="N209" i="11"/>
  <c r="N253" i="11" s="1"/>
  <c r="J423" i="11"/>
  <c r="K379" i="11" s="1"/>
  <c r="M340" i="11"/>
  <c r="N296" i="11" s="1"/>
  <c r="M295" i="11"/>
  <c r="M339" i="11" s="1"/>
  <c r="M294" i="11"/>
  <c r="L337" i="11"/>
  <c r="L292" i="11"/>
  <c r="L336" i="11" s="1"/>
  <c r="L291" i="11"/>
  <c r="N297" i="11"/>
  <c r="O299" i="11"/>
  <c r="O343" i="11" s="1"/>
  <c r="N210" i="11"/>
  <c r="N254" i="11" s="1"/>
  <c r="O200" i="11"/>
  <c r="I62" i="11"/>
  <c r="I11" i="11" s="1"/>
  <c r="H19" i="8" s="1"/>
  <c r="M49" i="5"/>
  <c r="K29" i="3" s="1"/>
  <c r="K39" i="3" s="1"/>
  <c r="N29" i="5"/>
  <c r="N19" i="5"/>
  <c r="G99" i="4"/>
  <c r="I45" i="3" s="1"/>
  <c r="I46" i="3" s="1"/>
  <c r="E101" i="4"/>
  <c r="E102" i="4" s="1"/>
  <c r="F101" i="4"/>
  <c r="F102" i="4" s="1"/>
  <c r="C101" i="4"/>
  <c r="D101" i="4"/>
  <c r="K27" i="3" s="1"/>
  <c r="J20" i="9"/>
  <c r="N27" i="6"/>
  <c r="L22" i="3" s="1"/>
  <c r="L3" i="7"/>
  <c r="K18" i="9"/>
  <c r="K22" i="9" s="1"/>
  <c r="G100" i="4"/>
  <c r="J45" i="3" s="1"/>
  <c r="L17" i="9"/>
  <c r="L21" i="9" s="1"/>
  <c r="M12" i="11"/>
  <c r="L20" i="8" s="1"/>
  <c r="L245" i="11"/>
  <c r="L40" i="3" l="1"/>
  <c r="O27" i="12"/>
  <c r="M23" i="3" s="1"/>
  <c r="O29" i="12"/>
  <c r="N46" i="3"/>
  <c r="O27" i="6"/>
  <c r="M22" i="3" s="1"/>
  <c r="Q1" i="6"/>
  <c r="Q1" i="12"/>
  <c r="O1" i="7"/>
  <c r="Q1" i="5"/>
  <c r="P4" i="8"/>
  <c r="O26" i="3"/>
  <c r="O27" i="3"/>
  <c r="O45" i="3"/>
  <c r="P18" i="3"/>
  <c r="P5" i="12"/>
  <c r="P13" i="12"/>
  <c r="P21" i="12"/>
  <c r="P25" i="12"/>
  <c r="P17" i="12"/>
  <c r="P9" i="12"/>
  <c r="O19" i="5"/>
  <c r="O14" i="8"/>
  <c r="O19" i="8"/>
  <c r="O29" i="5"/>
  <c r="N13" i="7"/>
  <c r="N31" i="3" s="1"/>
  <c r="N14" i="7"/>
  <c r="N3" i="7" s="1"/>
  <c r="P17" i="6"/>
  <c r="P13" i="6"/>
  <c r="P21" i="6"/>
  <c r="P5" i="6"/>
  <c r="P25" i="6"/>
  <c r="P9" i="6"/>
  <c r="P17" i="5"/>
  <c r="P9" i="5"/>
  <c r="P35" i="5" s="1"/>
  <c r="P23" i="5"/>
  <c r="P5" i="5"/>
  <c r="P27" i="5"/>
  <c r="P13" i="5"/>
  <c r="O204" i="11"/>
  <c r="O248" i="11" s="1"/>
  <c r="AR497" i="11"/>
  <c r="AR543" i="11" s="1"/>
  <c r="AQ542" i="11"/>
  <c r="AR496" i="11" s="1"/>
  <c r="AQ495" i="11"/>
  <c r="AP494" i="11"/>
  <c r="AP540" i="11" s="1"/>
  <c r="AO493" i="11"/>
  <c r="AO539" i="11" s="1"/>
  <c r="AN492" i="11"/>
  <c r="AN538" i="11" s="1"/>
  <c r="AM491" i="11"/>
  <c r="AM537" i="11" s="1"/>
  <c r="AL490" i="11"/>
  <c r="AL536" i="11" s="1"/>
  <c r="AK489" i="11"/>
  <c r="AK535" i="11" s="1"/>
  <c r="AJ488" i="11"/>
  <c r="AJ534" i="11" s="1"/>
  <c r="AI487" i="11"/>
  <c r="AI533" i="11" s="1"/>
  <c r="AH486" i="11"/>
  <c r="AH532" i="11" s="1"/>
  <c r="AG485" i="11"/>
  <c r="AG531" i="11" s="1"/>
  <c r="AF484" i="11"/>
  <c r="AF530" i="11" s="1"/>
  <c r="AE483" i="11"/>
  <c r="AE529" i="11" s="1"/>
  <c r="AD482" i="11"/>
  <c r="AD528" i="11" s="1"/>
  <c r="AC481" i="11"/>
  <c r="AC527" i="11" s="1"/>
  <c r="AB480" i="11"/>
  <c r="AB526" i="11" s="1"/>
  <c r="AA479" i="11"/>
  <c r="AA525" i="11" s="1"/>
  <c r="Z478" i="11"/>
  <c r="Z524" i="11" s="1"/>
  <c r="Y477" i="11"/>
  <c r="Y523" i="11" s="1"/>
  <c r="X476" i="11"/>
  <c r="X522" i="11" s="1"/>
  <c r="W475" i="11"/>
  <c r="W521" i="11" s="1"/>
  <c r="V474" i="11"/>
  <c r="V520" i="11" s="1"/>
  <c r="U473" i="11"/>
  <c r="U519" i="11" s="1"/>
  <c r="T472" i="11"/>
  <c r="T518" i="11" s="1"/>
  <c r="S471" i="11"/>
  <c r="S517" i="11" s="1"/>
  <c r="R470" i="11"/>
  <c r="R516" i="11" s="1"/>
  <c r="R469" i="11"/>
  <c r="R515" i="11" s="1"/>
  <c r="O209" i="11"/>
  <c r="O253" i="11" s="1"/>
  <c r="O205" i="11"/>
  <c r="O249" i="11" s="1"/>
  <c r="J514" i="11"/>
  <c r="K468" i="11" s="1"/>
  <c r="O206" i="11"/>
  <c r="O250" i="11" s="1"/>
  <c r="AP450" i="11"/>
  <c r="AQ406" i="11" s="1"/>
  <c r="AO449" i="11"/>
  <c r="AP405" i="11" s="1"/>
  <c r="AN448" i="11"/>
  <c r="AO404" i="11" s="1"/>
  <c r="AM447" i="11"/>
  <c r="AN403" i="11" s="1"/>
  <c r="AL446" i="11"/>
  <c r="AM402" i="11" s="1"/>
  <c r="AK445" i="11"/>
  <c r="AL401" i="11" s="1"/>
  <c r="AJ444" i="11"/>
  <c r="AK400" i="11" s="1"/>
  <c r="AI443" i="11"/>
  <c r="AJ399" i="11" s="1"/>
  <c r="AH442" i="11"/>
  <c r="AI398" i="11" s="1"/>
  <c r="AG441" i="11"/>
  <c r="AH397" i="11" s="1"/>
  <c r="AF440" i="11"/>
  <c r="AG396" i="11" s="1"/>
  <c r="AD438" i="11"/>
  <c r="AE394" i="11" s="1"/>
  <c r="AC437" i="11"/>
  <c r="AD393" i="11" s="1"/>
  <c r="AB436" i="11"/>
  <c r="AC392" i="11" s="1"/>
  <c r="AA435" i="11"/>
  <c r="AB391" i="11" s="1"/>
  <c r="Z434" i="11"/>
  <c r="AA390" i="11" s="1"/>
  <c r="Y433" i="11"/>
  <c r="Z389" i="11" s="1"/>
  <c r="X432" i="11"/>
  <c r="Y388" i="11" s="1"/>
  <c r="W431" i="11"/>
  <c r="X387" i="11" s="1"/>
  <c r="V430" i="11"/>
  <c r="W386" i="11" s="1"/>
  <c r="U429" i="11"/>
  <c r="V385" i="11" s="1"/>
  <c r="T428" i="11"/>
  <c r="U384" i="11" s="1"/>
  <c r="S427" i="11"/>
  <c r="T383" i="11" s="1"/>
  <c r="R426" i="11"/>
  <c r="S382" i="11" s="1"/>
  <c r="Q425" i="11"/>
  <c r="R381" i="11" s="1"/>
  <c r="P424" i="11"/>
  <c r="Q380" i="11" s="1"/>
  <c r="K419" i="11"/>
  <c r="K15" i="11" s="1"/>
  <c r="J23" i="8" s="1"/>
  <c r="N341" i="11"/>
  <c r="N340" i="11"/>
  <c r="O296" i="11" s="1"/>
  <c r="N295" i="11"/>
  <c r="N339" i="11" s="1"/>
  <c r="M338" i="11"/>
  <c r="M293" i="11"/>
  <c r="M337" i="11" s="1"/>
  <c r="M292" i="11"/>
  <c r="M336" i="11" s="1"/>
  <c r="L335" i="11"/>
  <c r="O298" i="11"/>
  <c r="O210" i="11"/>
  <c r="O254" i="11" s="1"/>
  <c r="P300" i="11"/>
  <c r="P344" i="11" s="1"/>
  <c r="P200" i="11"/>
  <c r="O211" i="11"/>
  <c r="O255" i="11" s="1"/>
  <c r="O207" i="11"/>
  <c r="O251" i="11" s="1"/>
  <c r="O208" i="11"/>
  <c r="O252" i="11" s="1"/>
  <c r="J62" i="11"/>
  <c r="J11" i="11" s="1"/>
  <c r="I19" i="8" s="1"/>
  <c r="N49" i="5"/>
  <c r="L29" i="3" s="1"/>
  <c r="L39" i="3" s="1"/>
  <c r="D102" i="4"/>
  <c r="D26" i="3"/>
  <c r="K26" i="3"/>
  <c r="M17" i="9"/>
  <c r="K41" i="3"/>
  <c r="C102" i="4"/>
  <c r="L18" i="9"/>
  <c r="G101" i="4"/>
  <c r="B45" i="3" s="1"/>
  <c r="B46" i="3" s="1"/>
  <c r="K20" i="9"/>
  <c r="K42" i="3"/>
  <c r="N12" i="11"/>
  <c r="M20" i="8" s="1"/>
  <c r="M241" i="11"/>
  <c r="M13" i="11" s="1"/>
  <c r="L21" i="8" s="1"/>
  <c r="D46" i="3" l="1"/>
  <c r="D51" i="3"/>
  <c r="D53" i="3" s="1"/>
  <c r="E53" i="3" s="1"/>
  <c r="N17" i="9"/>
  <c r="N21" i="9" s="1"/>
  <c r="M40" i="3"/>
  <c r="L51" i="3"/>
  <c r="K51" i="3"/>
  <c r="P29" i="12"/>
  <c r="P27" i="12"/>
  <c r="N23" i="3" s="1"/>
  <c r="O49" i="5"/>
  <c r="M29" i="3" s="1"/>
  <c r="M39" i="3" s="1"/>
  <c r="P27" i="6"/>
  <c r="N22" i="3" s="1"/>
  <c r="P19" i="5"/>
  <c r="O46" i="3"/>
  <c r="P29" i="5"/>
  <c r="Q5" i="12"/>
  <c r="Q21" i="12"/>
  <c r="Q25" i="12"/>
  <c r="Q17" i="12"/>
  <c r="Q9" i="12"/>
  <c r="Q13" i="12"/>
  <c r="Q17" i="5"/>
  <c r="Q5" i="5"/>
  <c r="Q23" i="5"/>
  <c r="Q27" i="5"/>
  <c r="Q13" i="5"/>
  <c r="Q9" i="5"/>
  <c r="Q35" i="5" s="1"/>
  <c r="O14" i="7"/>
  <c r="O3" i="7" s="1"/>
  <c r="O13" i="7"/>
  <c r="O31" i="3" s="1"/>
  <c r="R1" i="5"/>
  <c r="R1" i="12"/>
  <c r="P27" i="3"/>
  <c r="Q4" i="8"/>
  <c r="R1" i="6"/>
  <c r="P1" i="7"/>
  <c r="Q18" i="3"/>
  <c r="P45" i="3"/>
  <c r="P26" i="3"/>
  <c r="P14" i="8"/>
  <c r="P19" i="8"/>
  <c r="Q13" i="6"/>
  <c r="Q21" i="6"/>
  <c r="Q5" i="6"/>
  <c r="Q25" i="6"/>
  <c r="Q9" i="6"/>
  <c r="Q17" i="6"/>
  <c r="P208" i="11"/>
  <c r="P252" i="11" s="1"/>
  <c r="P207" i="11"/>
  <c r="P251" i="11" s="1"/>
  <c r="AS497" i="11"/>
  <c r="AS543" i="11" s="1"/>
  <c r="AR542" i="11"/>
  <c r="AQ541" i="11"/>
  <c r="AQ494" i="11"/>
  <c r="AP493" i="11"/>
  <c r="AP539" i="11" s="1"/>
  <c r="AO492" i="11"/>
  <c r="AO538" i="11" s="1"/>
  <c r="AN491" i="11"/>
  <c r="AN537" i="11" s="1"/>
  <c r="AM490" i="11"/>
  <c r="AM536" i="11" s="1"/>
  <c r="AL489" i="11"/>
  <c r="AL535" i="11" s="1"/>
  <c r="AK488" i="11"/>
  <c r="AK534" i="11" s="1"/>
  <c r="AJ487" i="11"/>
  <c r="AJ533" i="11" s="1"/>
  <c r="AI486" i="11"/>
  <c r="AI532" i="11" s="1"/>
  <c r="AH485" i="11"/>
  <c r="AH531" i="11" s="1"/>
  <c r="AG484" i="11"/>
  <c r="AG530" i="11" s="1"/>
  <c r="AF483" i="11"/>
  <c r="AF529" i="11" s="1"/>
  <c r="AE482" i="11"/>
  <c r="AE528" i="11" s="1"/>
  <c r="AD481" i="11"/>
  <c r="AD527" i="11" s="1"/>
  <c r="AC480" i="11"/>
  <c r="AC526" i="11" s="1"/>
  <c r="AB479" i="11"/>
  <c r="AB525" i="11" s="1"/>
  <c r="AA478" i="11"/>
  <c r="AA524" i="11" s="1"/>
  <c r="Z477" i="11"/>
  <c r="Z523" i="11" s="1"/>
  <c r="Y476" i="11"/>
  <c r="Y522" i="11" s="1"/>
  <c r="X475" i="11"/>
  <c r="X521" i="11" s="1"/>
  <c r="W474" i="11"/>
  <c r="W520" i="11" s="1"/>
  <c r="V473" i="11"/>
  <c r="V519" i="11" s="1"/>
  <c r="U472" i="11"/>
  <c r="U518" i="11" s="1"/>
  <c r="T471" i="11"/>
  <c r="T517" i="11" s="1"/>
  <c r="S470" i="11"/>
  <c r="S516" i="11" s="1"/>
  <c r="S469" i="11"/>
  <c r="S515" i="11" s="1"/>
  <c r="K510" i="11"/>
  <c r="K16" i="11" s="1"/>
  <c r="J24" i="8" s="1"/>
  <c r="AO448" i="11"/>
  <c r="AN447" i="11"/>
  <c r="AM446" i="11"/>
  <c r="AJ443" i="11"/>
  <c r="AH441" i="11"/>
  <c r="AF439" i="11"/>
  <c r="AE438" i="11"/>
  <c r="AD437" i="11"/>
  <c r="R425" i="11"/>
  <c r="K423" i="11"/>
  <c r="L379" i="11" s="1"/>
  <c r="O342" i="11"/>
  <c r="O297" i="11"/>
  <c r="O341" i="11" s="1"/>
  <c r="O340" i="11"/>
  <c r="O295" i="11"/>
  <c r="N294" i="11"/>
  <c r="N338" i="11" s="1"/>
  <c r="N293" i="11"/>
  <c r="N292" i="11"/>
  <c r="N336" i="11" s="1"/>
  <c r="M291" i="11"/>
  <c r="M335" i="11" s="1"/>
  <c r="P299" i="11"/>
  <c r="P343" i="11" s="1"/>
  <c r="Q301" i="11"/>
  <c r="Q345" i="11" s="1"/>
  <c r="P212" i="11"/>
  <c r="P256" i="11" s="1"/>
  <c r="Q200" i="11"/>
  <c r="P210" i="11"/>
  <c r="P254" i="11" s="1"/>
  <c r="P206" i="11"/>
  <c r="P250" i="11" s="1"/>
  <c r="P211" i="11"/>
  <c r="P255" i="11" s="1"/>
  <c r="P209" i="11"/>
  <c r="P253" i="11" s="1"/>
  <c r="P205" i="11"/>
  <c r="P249" i="11" s="1"/>
  <c r="L42" i="3"/>
  <c r="L41" i="3"/>
  <c r="M18" i="9"/>
  <c r="M20" i="9" s="1"/>
  <c r="B4" i="9"/>
  <c r="C4" i="9" s="1"/>
  <c r="B50" i="9" s="1"/>
  <c r="M21" i="9"/>
  <c r="G102" i="4"/>
  <c r="F45" i="3"/>
  <c r="F46" i="3" s="1"/>
  <c r="K45" i="3"/>
  <c r="K46" i="3" s="1"/>
  <c r="G46" i="3"/>
  <c r="H46" i="3"/>
  <c r="E46" i="3"/>
  <c r="L22" i="9"/>
  <c r="J46" i="3"/>
  <c r="L20" i="9"/>
  <c r="O12" i="11"/>
  <c r="N20" i="8" s="1"/>
  <c r="D56" i="3" l="1"/>
  <c r="F53" i="3"/>
  <c r="E56" i="3"/>
  <c r="N40" i="3"/>
  <c r="M51" i="3"/>
  <c r="Q29" i="12"/>
  <c r="Q27" i="12"/>
  <c r="O23" i="3" s="1"/>
  <c r="O17" i="9"/>
  <c r="O21" i="9" s="1"/>
  <c r="Q27" i="6"/>
  <c r="O22" i="3" s="1"/>
  <c r="P46" i="3"/>
  <c r="P49" i="5"/>
  <c r="N29" i="3" s="1"/>
  <c r="N51" i="3" s="1"/>
  <c r="Q19" i="5"/>
  <c r="Q14" i="8"/>
  <c r="Q19" i="8"/>
  <c r="P14" i="7"/>
  <c r="P3" i="7" s="1"/>
  <c r="P13" i="7"/>
  <c r="P31" i="3" s="1"/>
  <c r="R9" i="12"/>
  <c r="R25" i="12"/>
  <c r="R5" i="12"/>
  <c r="R21" i="12"/>
  <c r="R13" i="12"/>
  <c r="R17" i="12"/>
  <c r="Q29" i="5"/>
  <c r="R5" i="6"/>
  <c r="R13" i="6"/>
  <c r="R9" i="6"/>
  <c r="R21" i="6"/>
  <c r="R17" i="6"/>
  <c r="R25" i="6"/>
  <c r="R9" i="5"/>
  <c r="R35" i="5" s="1"/>
  <c r="R5" i="5"/>
  <c r="R23" i="5"/>
  <c r="R13" i="5"/>
  <c r="R27" i="5"/>
  <c r="R17" i="5"/>
  <c r="R4" i="8"/>
  <c r="S1" i="12"/>
  <c r="S1" i="6"/>
  <c r="Q1" i="7"/>
  <c r="S1" i="5"/>
  <c r="R18" i="3"/>
  <c r="Q26" i="3"/>
  <c r="Q45" i="3"/>
  <c r="Q27" i="3"/>
  <c r="Q209" i="11"/>
  <c r="Q253" i="11" s="1"/>
  <c r="Q210" i="11"/>
  <c r="Q254" i="11" s="1"/>
  <c r="Q211" i="11"/>
  <c r="Q255" i="11" s="1"/>
  <c r="Q207" i="11"/>
  <c r="Q251" i="11" s="1"/>
  <c r="Q206" i="11"/>
  <c r="Q250" i="11" s="1"/>
  <c r="AS496" i="11"/>
  <c r="AS542" i="11" s="1"/>
  <c r="AR495" i="11"/>
  <c r="AR541" i="11" s="1"/>
  <c r="AQ540" i="11"/>
  <c r="AQ493" i="11"/>
  <c r="AP492" i="11"/>
  <c r="AP538" i="11" s="1"/>
  <c r="AO491" i="11"/>
  <c r="AO537" i="11" s="1"/>
  <c r="AN490" i="11"/>
  <c r="AN536" i="11" s="1"/>
  <c r="AM489" i="11"/>
  <c r="AM535" i="11" s="1"/>
  <c r="AL488" i="11"/>
  <c r="AL534" i="11" s="1"/>
  <c r="AK487" i="11"/>
  <c r="AK533" i="11" s="1"/>
  <c r="AJ486" i="11"/>
  <c r="AJ532" i="11" s="1"/>
  <c r="AI485" i="11"/>
  <c r="AI531" i="11" s="1"/>
  <c r="AH484" i="11"/>
  <c r="AH530" i="11" s="1"/>
  <c r="AG483" i="11"/>
  <c r="AG529" i="11" s="1"/>
  <c r="AF482" i="11"/>
  <c r="AF528" i="11" s="1"/>
  <c r="AE481" i="11"/>
  <c r="AE527" i="11" s="1"/>
  <c r="AD480" i="11"/>
  <c r="AD526" i="11" s="1"/>
  <c r="AC479" i="11"/>
  <c r="AC525" i="11" s="1"/>
  <c r="AB478" i="11"/>
  <c r="AB524" i="11" s="1"/>
  <c r="AA477" i="11"/>
  <c r="AA523" i="11" s="1"/>
  <c r="Z476" i="11"/>
  <c r="Z522" i="11" s="1"/>
  <c r="Y475" i="11"/>
  <c r="Y521" i="11" s="1"/>
  <c r="X474" i="11"/>
  <c r="X520" i="11" s="1"/>
  <c r="W473" i="11"/>
  <c r="W519" i="11" s="1"/>
  <c r="V472" i="11"/>
  <c r="V518" i="11" s="1"/>
  <c r="U471" i="11"/>
  <c r="U517" i="11" s="1"/>
  <c r="T470" i="11"/>
  <c r="T516" i="11" s="1"/>
  <c r="T469" i="11"/>
  <c r="T515" i="11" s="1"/>
  <c r="Q212" i="11"/>
  <c r="Q256" i="11" s="1"/>
  <c r="K514" i="11"/>
  <c r="L468" i="11" s="1"/>
  <c r="AP404" i="11"/>
  <c r="AP448" i="11" s="1"/>
  <c r="AO403" i="11"/>
  <c r="AO447" i="11" s="1"/>
  <c r="AN402" i="11"/>
  <c r="AN446" i="11" s="1"/>
  <c r="AK399" i="11"/>
  <c r="AK443" i="11" s="1"/>
  <c r="AI397" i="11"/>
  <c r="AI441" i="11" s="1"/>
  <c r="AG395" i="11"/>
  <c r="AG439" i="11" s="1"/>
  <c r="AF394" i="11"/>
  <c r="AF438" i="11" s="1"/>
  <c r="AE393" i="11"/>
  <c r="AE437" i="11" s="1"/>
  <c r="S381" i="11"/>
  <c r="S425" i="11" s="1"/>
  <c r="AQ450" i="11"/>
  <c r="AP449" i="11"/>
  <c r="AL445" i="11"/>
  <c r="AK444" i="11"/>
  <c r="AI442" i="11"/>
  <c r="AG440" i="11"/>
  <c r="AC436" i="11"/>
  <c r="AB435" i="11"/>
  <c r="AA434" i="11"/>
  <c r="Z433" i="11"/>
  <c r="Y432" i="11"/>
  <c r="X431" i="11"/>
  <c r="W430" i="11"/>
  <c r="V429" i="11"/>
  <c r="U428" i="11"/>
  <c r="T427" i="11"/>
  <c r="S426" i="11"/>
  <c r="Q424" i="11"/>
  <c r="L419" i="11"/>
  <c r="L15" i="11" s="1"/>
  <c r="K23" i="8" s="1"/>
  <c r="P298" i="11"/>
  <c r="P342" i="11" s="1"/>
  <c r="P297" i="11"/>
  <c r="P341" i="11" s="1"/>
  <c r="P296" i="11"/>
  <c r="P340" i="11" s="1"/>
  <c r="O339" i="11"/>
  <c r="O294" i="11"/>
  <c r="N337" i="11"/>
  <c r="O292" i="11"/>
  <c r="O336" i="11" s="1"/>
  <c r="N291" i="11"/>
  <c r="N335" i="11" s="1"/>
  <c r="Q300" i="11"/>
  <c r="Q299" i="11"/>
  <c r="R302" i="11"/>
  <c r="R346" i="11" s="1"/>
  <c r="R200" i="11"/>
  <c r="Q213" i="11"/>
  <c r="Q257" i="11" s="1"/>
  <c r="Q208" i="11"/>
  <c r="Q252" i="11" s="1"/>
  <c r="M22" i="9"/>
  <c r="N18" i="9"/>
  <c r="N20" i="9" s="1"/>
  <c r="M41" i="3"/>
  <c r="M42" i="3"/>
  <c r="P12" i="11"/>
  <c r="O20" i="8" s="1"/>
  <c r="N241" i="11"/>
  <c r="N13" i="11" s="1"/>
  <c r="M21" i="8" s="1"/>
  <c r="N39" i="3" l="1"/>
  <c r="N42" i="3" s="1"/>
  <c r="G53" i="3"/>
  <c r="F56" i="3"/>
  <c r="O40" i="3"/>
  <c r="R27" i="12"/>
  <c r="P23" i="3" s="1"/>
  <c r="R29" i="12"/>
  <c r="P17" i="9"/>
  <c r="P21" i="9" s="1"/>
  <c r="Q46" i="3"/>
  <c r="R27" i="6"/>
  <c r="P22" i="3" s="1"/>
  <c r="S21" i="12"/>
  <c r="S25" i="12"/>
  <c r="S13" i="12"/>
  <c r="S17" i="12"/>
  <c r="S5" i="12"/>
  <c r="S9" i="12"/>
  <c r="Q13" i="7"/>
  <c r="Q31" i="3" s="1"/>
  <c r="Q14" i="7"/>
  <c r="Q3" i="7" s="1"/>
  <c r="R29" i="5"/>
  <c r="S17" i="6"/>
  <c r="S13" i="6"/>
  <c r="S21" i="6"/>
  <c r="S25" i="6"/>
  <c r="S5" i="6"/>
  <c r="S9" i="6"/>
  <c r="R19" i="5"/>
  <c r="Q49" i="5"/>
  <c r="O29" i="3" s="1"/>
  <c r="O39" i="3" s="1"/>
  <c r="T1" i="12"/>
  <c r="R45" i="3"/>
  <c r="S18" i="3"/>
  <c r="S4" i="8"/>
  <c r="R26" i="3"/>
  <c r="R27" i="3"/>
  <c r="T1" i="6"/>
  <c r="R1" i="7"/>
  <c r="T1" i="5"/>
  <c r="S13" i="5"/>
  <c r="S9" i="5"/>
  <c r="S35" i="5" s="1"/>
  <c r="S17" i="5"/>
  <c r="S5" i="5"/>
  <c r="S23" i="5"/>
  <c r="S27" i="5"/>
  <c r="R14" i="8"/>
  <c r="R19" i="8"/>
  <c r="R208" i="11"/>
  <c r="R252" i="11" s="1"/>
  <c r="AS495" i="11"/>
  <c r="AS541" i="11" s="1"/>
  <c r="AR494" i="11"/>
  <c r="AR540" i="11" s="1"/>
  <c r="AQ539" i="11"/>
  <c r="AQ492" i="11"/>
  <c r="AP491" i="11"/>
  <c r="AP537" i="11" s="1"/>
  <c r="AO490" i="11"/>
  <c r="AO536" i="11" s="1"/>
  <c r="AN489" i="11"/>
  <c r="AN535" i="11" s="1"/>
  <c r="AM488" i="11"/>
  <c r="AM534" i="11" s="1"/>
  <c r="AL487" i="11"/>
  <c r="AL533" i="11" s="1"/>
  <c r="AK486" i="11"/>
  <c r="AK532" i="11" s="1"/>
  <c r="AJ485" i="11"/>
  <c r="AJ531" i="11" s="1"/>
  <c r="AI484" i="11"/>
  <c r="AI530" i="11" s="1"/>
  <c r="AH483" i="11"/>
  <c r="AH529" i="11" s="1"/>
  <c r="AG482" i="11"/>
  <c r="AG528" i="11" s="1"/>
  <c r="AF481" i="11"/>
  <c r="AF527" i="11" s="1"/>
  <c r="AE480" i="11"/>
  <c r="AE526" i="11" s="1"/>
  <c r="AD479" i="11"/>
  <c r="AD525" i="11" s="1"/>
  <c r="AC478" i="11"/>
  <c r="AC524" i="11" s="1"/>
  <c r="AB477" i="11"/>
  <c r="AB523" i="11" s="1"/>
  <c r="AA476" i="11"/>
  <c r="AA522" i="11" s="1"/>
  <c r="Z475" i="11"/>
  <c r="Z521" i="11" s="1"/>
  <c r="Y474" i="11"/>
  <c r="Y520" i="11" s="1"/>
  <c r="X473" i="11"/>
  <c r="X519" i="11" s="1"/>
  <c r="W472" i="11"/>
  <c r="W518" i="11" s="1"/>
  <c r="V471" i="11"/>
  <c r="V517" i="11" s="1"/>
  <c r="U470" i="11"/>
  <c r="U516" i="11" s="1"/>
  <c r="U469" i="11"/>
  <c r="U515" i="11" s="1"/>
  <c r="R213" i="11"/>
  <c r="R257" i="11" s="1"/>
  <c r="L510" i="11"/>
  <c r="L16" i="11" s="1"/>
  <c r="K24" i="8" s="1"/>
  <c r="AQ405" i="11"/>
  <c r="AQ449" i="11" s="1"/>
  <c r="AQ404" i="11"/>
  <c r="AQ448" i="11" s="1"/>
  <c r="AP403" i="11"/>
  <c r="AP447" i="11" s="1"/>
  <c r="AO402" i="11"/>
  <c r="AO446" i="11" s="1"/>
  <c r="AM401" i="11"/>
  <c r="AM445" i="11" s="1"/>
  <c r="AL400" i="11"/>
  <c r="AL444" i="11" s="1"/>
  <c r="AL399" i="11"/>
  <c r="AL443" i="11" s="1"/>
  <c r="AJ398" i="11"/>
  <c r="AJ442" i="11" s="1"/>
  <c r="AJ397" i="11"/>
  <c r="AJ441" i="11" s="1"/>
  <c r="AH396" i="11"/>
  <c r="AH440" i="11" s="1"/>
  <c r="AH395" i="11"/>
  <c r="AH439" i="11" s="1"/>
  <c r="AG394" i="11"/>
  <c r="AG438" i="11" s="1"/>
  <c r="AF393" i="11"/>
  <c r="AF437" i="11" s="1"/>
  <c r="AD392" i="11"/>
  <c r="AD436" i="11" s="1"/>
  <c r="AC391" i="11"/>
  <c r="AC435" i="11" s="1"/>
  <c r="AB390" i="11"/>
  <c r="AB434" i="11" s="1"/>
  <c r="AA389" i="11"/>
  <c r="AA433" i="11" s="1"/>
  <c r="Z388" i="11"/>
  <c r="Z432" i="11" s="1"/>
  <c r="Y387" i="11"/>
  <c r="Y431" i="11" s="1"/>
  <c r="X386" i="11"/>
  <c r="X430" i="11" s="1"/>
  <c r="W385" i="11"/>
  <c r="W429" i="11" s="1"/>
  <c r="V384" i="11"/>
  <c r="V428" i="11" s="1"/>
  <c r="U383" i="11"/>
  <c r="U427" i="11" s="1"/>
  <c r="T382" i="11"/>
  <c r="T426" i="11" s="1"/>
  <c r="T381" i="11"/>
  <c r="T425" i="11" s="1"/>
  <c r="R380" i="11"/>
  <c r="R424" i="11" s="1"/>
  <c r="L423" i="11"/>
  <c r="M379" i="11" s="1"/>
  <c r="Q344" i="11"/>
  <c r="Q343" i="11"/>
  <c r="Q298" i="11"/>
  <c r="Q297" i="11"/>
  <c r="Q296" i="11"/>
  <c r="P295" i="11"/>
  <c r="P339" i="11" s="1"/>
  <c r="O338" i="11"/>
  <c r="O293" i="11"/>
  <c r="O337" i="11" s="1"/>
  <c r="P292" i="11"/>
  <c r="P336" i="11" s="1"/>
  <c r="O291" i="11"/>
  <c r="O335" i="11" s="1"/>
  <c r="R301" i="11"/>
  <c r="R345" i="11" s="1"/>
  <c r="Q241" i="11"/>
  <c r="Q13" i="11" s="1"/>
  <c r="P21" i="8" s="1"/>
  <c r="R207" i="11"/>
  <c r="S303" i="11"/>
  <c r="S347" i="11" s="1"/>
  <c r="R214" i="11"/>
  <c r="R258" i="11" s="1"/>
  <c r="S200" i="11"/>
  <c r="S208" i="11" s="1"/>
  <c r="R210" i="11"/>
  <c r="R254" i="11" s="1"/>
  <c r="R209" i="11"/>
  <c r="R253" i="11" s="1"/>
  <c r="R212" i="11"/>
  <c r="R256" i="11" s="1"/>
  <c r="R211" i="11"/>
  <c r="R255" i="11" s="1"/>
  <c r="S211" i="11" s="1"/>
  <c r="S255" i="11" s="1"/>
  <c r="N22" i="9"/>
  <c r="O18" i="9"/>
  <c r="O20" i="9" s="1"/>
  <c r="N41" i="3"/>
  <c r="Q12" i="11"/>
  <c r="H53" i="3" l="1"/>
  <c r="G56" i="3"/>
  <c r="P40" i="3"/>
  <c r="O51" i="3"/>
  <c r="S29" i="12"/>
  <c r="S27" i="12"/>
  <c r="Q23" i="3" s="1"/>
  <c r="R49" i="5"/>
  <c r="P29" i="3" s="1"/>
  <c r="P51" i="3" s="1"/>
  <c r="R46" i="3"/>
  <c r="S27" i="6"/>
  <c r="Q22" i="3" s="1"/>
  <c r="Q17" i="9"/>
  <c r="Q21" i="9" s="1"/>
  <c r="S29" i="5"/>
  <c r="R13" i="7"/>
  <c r="R31" i="3" s="1"/>
  <c r="R14" i="7"/>
  <c r="R3" i="7" s="1"/>
  <c r="S14" i="8"/>
  <c r="S19" i="8"/>
  <c r="S19" i="5"/>
  <c r="T9" i="6"/>
  <c r="T17" i="6"/>
  <c r="T25" i="6"/>
  <c r="T5" i="6"/>
  <c r="T21" i="6"/>
  <c r="T13" i="6"/>
  <c r="U1" i="5"/>
  <c r="U1" i="12"/>
  <c r="U1" i="6"/>
  <c r="S27" i="3"/>
  <c r="S26" i="3"/>
  <c r="T18" i="3"/>
  <c r="S1" i="7"/>
  <c r="S45" i="3"/>
  <c r="T4" i="8"/>
  <c r="T9" i="5"/>
  <c r="T35" i="5" s="1"/>
  <c r="T17" i="5"/>
  <c r="T13" i="5"/>
  <c r="T5" i="5"/>
  <c r="T27" i="5"/>
  <c r="T23" i="5"/>
  <c r="T5" i="12"/>
  <c r="T13" i="12"/>
  <c r="T21" i="12"/>
  <c r="T9" i="12"/>
  <c r="T17" i="12"/>
  <c r="T25" i="12"/>
  <c r="S209" i="11"/>
  <c r="S253" i="11" s="1"/>
  <c r="AS494" i="11"/>
  <c r="AS540" i="11" s="1"/>
  <c r="AR493" i="11"/>
  <c r="AR539" i="11" s="1"/>
  <c r="AQ538" i="11"/>
  <c r="AQ491" i="11"/>
  <c r="AQ537" i="11" s="1"/>
  <c r="AP490" i="11"/>
  <c r="AP536" i="11" s="1"/>
  <c r="AO489" i="11"/>
  <c r="AO535" i="11" s="1"/>
  <c r="AN488" i="11"/>
  <c r="AN534" i="11" s="1"/>
  <c r="AM487" i="11"/>
  <c r="AM533" i="11" s="1"/>
  <c r="AL486" i="11"/>
  <c r="AL532" i="11" s="1"/>
  <c r="AK485" i="11"/>
  <c r="AK531" i="11" s="1"/>
  <c r="AJ484" i="11"/>
  <c r="AJ530" i="11" s="1"/>
  <c r="AI483" i="11"/>
  <c r="AI529" i="11" s="1"/>
  <c r="AH482" i="11"/>
  <c r="AH528" i="11" s="1"/>
  <c r="AG481" i="11"/>
  <c r="AG527" i="11" s="1"/>
  <c r="AF480" i="11"/>
  <c r="AF526" i="11" s="1"/>
  <c r="AE479" i="11"/>
  <c r="AE525" i="11" s="1"/>
  <c r="AD478" i="11"/>
  <c r="AD524" i="11" s="1"/>
  <c r="AC477" i="11"/>
  <c r="AC523" i="11" s="1"/>
  <c r="AB476" i="11"/>
  <c r="AB522" i="11" s="1"/>
  <c r="AA475" i="11"/>
  <c r="AA521" i="11" s="1"/>
  <c r="Z474" i="11"/>
  <c r="Z520" i="11" s="1"/>
  <c r="Y473" i="11"/>
  <c r="Y519" i="11" s="1"/>
  <c r="X472" i="11"/>
  <c r="X518" i="11" s="1"/>
  <c r="W471" i="11"/>
  <c r="W517" i="11" s="1"/>
  <c r="V470" i="11"/>
  <c r="V516" i="11" s="1"/>
  <c r="V469" i="11"/>
  <c r="V515" i="11" s="1"/>
  <c r="L514" i="11"/>
  <c r="M468" i="11" s="1"/>
  <c r="AQ403" i="11"/>
  <c r="AQ447" i="11" s="1"/>
  <c r="AP402" i="11"/>
  <c r="AP446" i="11" s="1"/>
  <c r="AN401" i="11"/>
  <c r="AN445" i="11" s="1"/>
  <c r="AM400" i="11"/>
  <c r="AM444" i="11" s="1"/>
  <c r="AM399" i="11"/>
  <c r="AM443" i="11" s="1"/>
  <c r="AK398" i="11"/>
  <c r="AK442" i="11" s="1"/>
  <c r="AK397" i="11"/>
  <c r="AK441" i="11" s="1"/>
  <c r="AI396" i="11"/>
  <c r="AI440" i="11" s="1"/>
  <c r="AI395" i="11"/>
  <c r="AI439" i="11" s="1"/>
  <c r="AH394" i="11"/>
  <c r="AH438" i="11" s="1"/>
  <c r="AG393" i="11"/>
  <c r="AG437" i="11" s="1"/>
  <c r="AE392" i="11"/>
  <c r="AE436" i="11" s="1"/>
  <c r="AD391" i="11"/>
  <c r="AD435" i="11" s="1"/>
  <c r="AC390" i="11"/>
  <c r="AC434" i="11" s="1"/>
  <c r="AB389" i="11"/>
  <c r="AB433" i="11" s="1"/>
  <c r="AA388" i="11"/>
  <c r="AA432" i="11" s="1"/>
  <c r="Z387" i="11"/>
  <c r="Z431" i="11" s="1"/>
  <c r="Y386" i="11"/>
  <c r="Y430" i="11" s="1"/>
  <c r="X385" i="11"/>
  <c r="X429" i="11" s="1"/>
  <c r="W384" i="11"/>
  <c r="W428" i="11" s="1"/>
  <c r="V383" i="11"/>
  <c r="V427" i="11" s="1"/>
  <c r="U382" i="11"/>
  <c r="U426" i="11" s="1"/>
  <c r="U381" i="11"/>
  <c r="U425" i="11" s="1"/>
  <c r="S380" i="11"/>
  <c r="S424" i="11" s="1"/>
  <c r="S212" i="11"/>
  <c r="S256" i="11" s="1"/>
  <c r="S210" i="11"/>
  <c r="S254" i="11" s="1"/>
  <c r="S214" i="11"/>
  <c r="S258" i="11" s="1"/>
  <c r="M419" i="11"/>
  <c r="M15" i="11" s="1"/>
  <c r="L23" i="8" s="1"/>
  <c r="R300" i="11"/>
  <c r="R344" i="11" s="1"/>
  <c r="R299" i="11"/>
  <c r="R343" i="11" s="1"/>
  <c r="Q342" i="11"/>
  <c r="Q341" i="11"/>
  <c r="Q340" i="11"/>
  <c r="Q295" i="11"/>
  <c r="Q339" i="11" s="1"/>
  <c r="P294" i="11"/>
  <c r="P338" i="11" s="1"/>
  <c r="P293" i="11"/>
  <c r="P337" i="11" s="1"/>
  <c r="Q292" i="11"/>
  <c r="Q336" i="11" s="1"/>
  <c r="R292" i="11" s="1"/>
  <c r="P291" i="11"/>
  <c r="P335" i="11" s="1"/>
  <c r="Q291" i="11" s="1"/>
  <c r="S302" i="11"/>
  <c r="S301" i="11"/>
  <c r="S252" i="11"/>
  <c r="T304" i="11"/>
  <c r="T348" i="11" s="1"/>
  <c r="S215" i="11"/>
  <c r="S259" i="11" s="1"/>
  <c r="T200" i="11"/>
  <c r="R251" i="11"/>
  <c r="R241" i="11"/>
  <c r="R13" i="11" s="1"/>
  <c r="Q21" i="8" s="1"/>
  <c r="S213" i="11"/>
  <c r="S257" i="11" s="1"/>
  <c r="O22" i="9"/>
  <c r="P20" i="8"/>
  <c r="P18" i="9"/>
  <c r="P20" i="9" s="1"/>
  <c r="O41" i="3"/>
  <c r="O42" i="3"/>
  <c r="R12" i="11"/>
  <c r="O241" i="11"/>
  <c r="O13" i="11" s="1"/>
  <c r="P39" i="3" l="1"/>
  <c r="P42" i="3" s="1"/>
  <c r="I53" i="3"/>
  <c r="H56" i="3"/>
  <c r="R17" i="9"/>
  <c r="R21" i="9" s="1"/>
  <c r="Q40" i="3"/>
  <c r="T27" i="12"/>
  <c r="R23" i="3" s="1"/>
  <c r="T29" i="12"/>
  <c r="S46" i="3"/>
  <c r="S49" i="5"/>
  <c r="T29" i="5"/>
  <c r="T27" i="6"/>
  <c r="R22" i="3" s="1"/>
  <c r="T19" i="5"/>
  <c r="T1" i="7"/>
  <c r="V1" i="12"/>
  <c r="V1" i="6"/>
  <c r="T45" i="3"/>
  <c r="T27" i="3"/>
  <c r="T26" i="3"/>
  <c r="V1" i="5"/>
  <c r="U4" i="8"/>
  <c r="U18" i="3"/>
  <c r="U5" i="12"/>
  <c r="U13" i="12"/>
  <c r="U9" i="12"/>
  <c r="U17" i="12"/>
  <c r="U25" i="12"/>
  <c r="U21" i="12"/>
  <c r="T14" i="8"/>
  <c r="T19" i="8"/>
  <c r="U13" i="5"/>
  <c r="U9" i="5"/>
  <c r="U35" i="5" s="1"/>
  <c r="U17" i="5"/>
  <c r="U5" i="5"/>
  <c r="U23" i="5"/>
  <c r="U27" i="5"/>
  <c r="S13" i="7"/>
  <c r="S31" i="3" s="1"/>
  <c r="S14" i="7"/>
  <c r="S3" i="7" s="1"/>
  <c r="U5" i="6"/>
  <c r="U9" i="6"/>
  <c r="U25" i="6"/>
  <c r="U17" i="6"/>
  <c r="U13" i="6"/>
  <c r="U21" i="6"/>
  <c r="AS493" i="11"/>
  <c r="AS539" i="11" s="1"/>
  <c r="AR492" i="11"/>
  <c r="AR538" i="11" s="1"/>
  <c r="AR491" i="11"/>
  <c r="AR537" i="11" s="1"/>
  <c r="AQ490" i="11"/>
  <c r="AQ536" i="11" s="1"/>
  <c r="AP489" i="11"/>
  <c r="AP535" i="11" s="1"/>
  <c r="AO488" i="11"/>
  <c r="AO534" i="11" s="1"/>
  <c r="AN487" i="11"/>
  <c r="AN533" i="11" s="1"/>
  <c r="AM486" i="11"/>
  <c r="AM532" i="11" s="1"/>
  <c r="AL485" i="11"/>
  <c r="AL531" i="11" s="1"/>
  <c r="AK484" i="11"/>
  <c r="AK530" i="11" s="1"/>
  <c r="AJ483" i="11"/>
  <c r="AJ529" i="11" s="1"/>
  <c r="AI482" i="11"/>
  <c r="AI528" i="11" s="1"/>
  <c r="AH481" i="11"/>
  <c r="AH527" i="11" s="1"/>
  <c r="AG480" i="11"/>
  <c r="AG526" i="11" s="1"/>
  <c r="AF479" i="11"/>
  <c r="AF525" i="11" s="1"/>
  <c r="AE478" i="11"/>
  <c r="AE524" i="11" s="1"/>
  <c r="AD477" i="11"/>
  <c r="AD523" i="11" s="1"/>
  <c r="AC476" i="11"/>
  <c r="AC522" i="11" s="1"/>
  <c r="AB475" i="11"/>
  <c r="AB521" i="11" s="1"/>
  <c r="AA474" i="11"/>
  <c r="AA520" i="11" s="1"/>
  <c r="Z473" i="11"/>
  <c r="Z519" i="11" s="1"/>
  <c r="Y472" i="11"/>
  <c r="Y518" i="11" s="1"/>
  <c r="X471" i="11"/>
  <c r="X517" i="11" s="1"/>
  <c r="W470" i="11"/>
  <c r="W516" i="11" s="1"/>
  <c r="W469" i="11"/>
  <c r="W515" i="11" s="1"/>
  <c r="T213" i="11"/>
  <c r="T257" i="11" s="1"/>
  <c r="T215" i="11"/>
  <c r="T259" i="11" s="1"/>
  <c r="M510" i="11"/>
  <c r="M16" i="11" s="1"/>
  <c r="L24" i="8" s="1"/>
  <c r="AQ402" i="11"/>
  <c r="AQ446" i="11" s="1"/>
  <c r="AO401" i="11"/>
  <c r="AO445" i="11" s="1"/>
  <c r="AN400" i="11"/>
  <c r="AN444" i="11" s="1"/>
  <c r="AN399" i="11"/>
  <c r="AN443" i="11" s="1"/>
  <c r="AL398" i="11"/>
  <c r="AL442" i="11" s="1"/>
  <c r="AL397" i="11"/>
  <c r="AL441" i="11" s="1"/>
  <c r="AJ396" i="11"/>
  <c r="AJ440" i="11" s="1"/>
  <c r="AJ395" i="11"/>
  <c r="AJ439" i="11" s="1"/>
  <c r="AI394" i="11"/>
  <c r="AI438" i="11" s="1"/>
  <c r="AH393" i="11"/>
  <c r="AH437" i="11" s="1"/>
  <c r="AF392" i="11"/>
  <c r="AF436" i="11" s="1"/>
  <c r="AE391" i="11"/>
  <c r="AE435" i="11" s="1"/>
  <c r="AD390" i="11"/>
  <c r="AD434" i="11" s="1"/>
  <c r="AC389" i="11"/>
  <c r="AC433" i="11" s="1"/>
  <c r="AB388" i="11"/>
  <c r="AB432" i="11" s="1"/>
  <c r="AA387" i="11"/>
  <c r="AA431" i="11" s="1"/>
  <c r="Z386" i="11"/>
  <c r="Z430" i="11" s="1"/>
  <c r="Y385" i="11"/>
  <c r="Y429" i="11" s="1"/>
  <c r="X384" i="11"/>
  <c r="X428" i="11" s="1"/>
  <c r="W383" i="11"/>
  <c r="W427" i="11" s="1"/>
  <c r="V382" i="11"/>
  <c r="V426" i="11" s="1"/>
  <c r="V381" i="11"/>
  <c r="V425" i="11" s="1"/>
  <c r="T380" i="11"/>
  <c r="T424" i="11" s="1"/>
  <c r="M423" i="11"/>
  <c r="S346" i="11"/>
  <c r="S345" i="11"/>
  <c r="S300" i="11"/>
  <c r="S299" i="11"/>
  <c r="R298" i="11"/>
  <c r="R342" i="11" s="1"/>
  <c r="R297" i="11"/>
  <c r="R341" i="11" s="1"/>
  <c r="R296" i="11"/>
  <c r="R340" i="11" s="1"/>
  <c r="R295" i="11"/>
  <c r="R339" i="11" s="1"/>
  <c r="Q294" i="11"/>
  <c r="Q338" i="11" s="1"/>
  <c r="Q293" i="11"/>
  <c r="Q337" i="11" s="1"/>
  <c r="T303" i="11"/>
  <c r="T347" i="11" s="1"/>
  <c r="U305" i="11"/>
  <c r="U349" i="11" s="1"/>
  <c r="T216" i="11"/>
  <c r="T260" i="11" s="1"/>
  <c r="U200" i="11"/>
  <c r="U213" i="11" s="1"/>
  <c r="U257" i="11" s="1"/>
  <c r="U304" i="11"/>
  <c r="U348" i="11" s="1"/>
  <c r="T212" i="11"/>
  <c r="T256" i="11" s="1"/>
  <c r="T214" i="11"/>
  <c r="T258" i="11" s="1"/>
  <c r="S241" i="11"/>
  <c r="S13" i="11" s="1"/>
  <c r="R21" i="8" s="1"/>
  <c r="T209" i="11"/>
  <c r="T211" i="11"/>
  <c r="T255" i="11" s="1"/>
  <c r="T210" i="11"/>
  <c r="T254" i="11" s="1"/>
  <c r="P22" i="9"/>
  <c r="N21" i="8"/>
  <c r="Q20" i="8"/>
  <c r="Q18" i="9"/>
  <c r="Q20" i="9" s="1"/>
  <c r="P41" i="3"/>
  <c r="P241" i="11"/>
  <c r="P13" i="11" s="1"/>
  <c r="S12" i="11"/>
  <c r="J53" i="3" l="1"/>
  <c r="I56" i="3"/>
  <c r="R40" i="3"/>
  <c r="U29" i="12"/>
  <c r="U27" i="12"/>
  <c r="S23" i="3" s="1"/>
  <c r="T49" i="5"/>
  <c r="R29" i="3" s="1"/>
  <c r="R51" i="3" s="1"/>
  <c r="T46" i="3"/>
  <c r="U27" i="6"/>
  <c r="S22" i="3" s="1"/>
  <c r="S17" i="9"/>
  <c r="S21" i="9" s="1"/>
  <c r="U19" i="5"/>
  <c r="V13" i="5"/>
  <c r="V17" i="5"/>
  <c r="V9" i="5"/>
  <c r="V35" i="5" s="1"/>
  <c r="V5" i="5"/>
  <c r="V27" i="5"/>
  <c r="V23" i="5"/>
  <c r="V21" i="6"/>
  <c r="V13" i="6"/>
  <c r="V25" i="6"/>
  <c r="V9" i="6"/>
  <c r="V5" i="6"/>
  <c r="V17" i="6"/>
  <c r="V5" i="12"/>
  <c r="V17" i="12"/>
  <c r="V21" i="12"/>
  <c r="V13" i="12"/>
  <c r="V9" i="12"/>
  <c r="V25" i="12"/>
  <c r="W1" i="6"/>
  <c r="W1" i="12"/>
  <c r="V4" i="8"/>
  <c r="U26" i="3"/>
  <c r="U27" i="3"/>
  <c r="W1" i="5"/>
  <c r="U1" i="7"/>
  <c r="U45" i="3"/>
  <c r="V18" i="3"/>
  <c r="T13" i="7"/>
  <c r="T31" i="3" s="1"/>
  <c r="T14" i="7"/>
  <c r="T3" i="7" s="1"/>
  <c r="U29" i="5"/>
  <c r="U19" i="8"/>
  <c r="U14" i="8"/>
  <c r="U215" i="11"/>
  <c r="U259" i="11" s="1"/>
  <c r="U211" i="11"/>
  <c r="U255" i="11" s="1"/>
  <c r="U212" i="11"/>
  <c r="U256" i="11" s="1"/>
  <c r="AS492" i="11"/>
  <c r="AS538" i="11" s="1"/>
  <c r="AS491" i="11"/>
  <c r="AS537" i="11" s="1"/>
  <c r="AR490" i="11"/>
  <c r="AR536" i="11" s="1"/>
  <c r="AQ489" i="11"/>
  <c r="AQ535" i="11" s="1"/>
  <c r="AP488" i="11"/>
  <c r="AP534" i="11" s="1"/>
  <c r="AO487" i="11"/>
  <c r="AO533" i="11" s="1"/>
  <c r="AN486" i="11"/>
  <c r="AN532" i="11" s="1"/>
  <c r="AM485" i="11"/>
  <c r="AM531" i="11" s="1"/>
  <c r="AL484" i="11"/>
  <c r="AL530" i="11" s="1"/>
  <c r="AK483" i="11"/>
  <c r="AK529" i="11" s="1"/>
  <c r="AJ482" i="11"/>
  <c r="AJ528" i="11" s="1"/>
  <c r="AI481" i="11"/>
  <c r="AI527" i="11" s="1"/>
  <c r="AH480" i="11"/>
  <c r="AH526" i="11" s="1"/>
  <c r="AG479" i="11"/>
  <c r="AG525" i="11" s="1"/>
  <c r="AF478" i="11"/>
  <c r="AF524" i="11" s="1"/>
  <c r="AE477" i="11"/>
  <c r="AE523" i="11" s="1"/>
  <c r="AD476" i="11"/>
  <c r="AD522" i="11" s="1"/>
  <c r="AC475" i="11"/>
  <c r="AC521" i="11" s="1"/>
  <c r="AB474" i="11"/>
  <c r="AB520" i="11" s="1"/>
  <c r="AA473" i="11"/>
  <c r="AA519" i="11" s="1"/>
  <c r="Z472" i="11"/>
  <c r="Z518" i="11" s="1"/>
  <c r="Y471" i="11"/>
  <c r="Y517" i="11" s="1"/>
  <c r="X470" i="11"/>
  <c r="X516" i="11" s="1"/>
  <c r="X469" i="11"/>
  <c r="X515" i="11" s="1"/>
  <c r="M514" i="11"/>
  <c r="N468" i="11" s="1"/>
  <c r="U210" i="11"/>
  <c r="U254" i="11" s="1"/>
  <c r="U214" i="11"/>
  <c r="U258" i="11" s="1"/>
  <c r="AP401" i="11"/>
  <c r="AP445" i="11" s="1"/>
  <c r="AO400" i="11"/>
  <c r="AO444" i="11" s="1"/>
  <c r="AO399" i="11"/>
  <c r="AO443" i="11" s="1"/>
  <c r="AM398" i="11"/>
  <c r="AM442" i="11" s="1"/>
  <c r="AM397" i="11"/>
  <c r="AM441" i="11" s="1"/>
  <c r="AK396" i="11"/>
  <c r="AK440" i="11" s="1"/>
  <c r="AK395" i="11"/>
  <c r="AK439" i="11" s="1"/>
  <c r="AJ394" i="11"/>
  <c r="AJ438" i="11" s="1"/>
  <c r="AI393" i="11"/>
  <c r="AI437" i="11" s="1"/>
  <c r="AG392" i="11"/>
  <c r="AG436" i="11" s="1"/>
  <c r="AF391" i="11"/>
  <c r="AF435" i="11" s="1"/>
  <c r="AE390" i="11"/>
  <c r="AE434" i="11" s="1"/>
  <c r="AD389" i="11"/>
  <c r="AD433" i="11" s="1"/>
  <c r="AC388" i="11"/>
  <c r="AC432" i="11" s="1"/>
  <c r="AB387" i="11"/>
  <c r="AB431" i="11" s="1"/>
  <c r="AA386" i="11"/>
  <c r="AA430" i="11" s="1"/>
  <c r="Z385" i="11"/>
  <c r="Z429" i="11" s="1"/>
  <c r="Y384" i="11"/>
  <c r="Y428" i="11" s="1"/>
  <c r="X383" i="11"/>
  <c r="X427" i="11" s="1"/>
  <c r="W382" i="11"/>
  <c r="W426" i="11" s="1"/>
  <c r="W381" i="11"/>
  <c r="W425" i="11" s="1"/>
  <c r="U380" i="11"/>
  <c r="U424" i="11" s="1"/>
  <c r="N379" i="11"/>
  <c r="N419" i="11" s="1"/>
  <c r="N15" i="11" s="1"/>
  <c r="M23" i="8" s="1"/>
  <c r="Q330" i="11"/>
  <c r="Q14" i="11" s="1"/>
  <c r="P22" i="8" s="1"/>
  <c r="T302" i="11"/>
  <c r="T346" i="11" s="1"/>
  <c r="T301" i="11"/>
  <c r="T345" i="11" s="1"/>
  <c r="S344" i="11"/>
  <c r="S343" i="11"/>
  <c r="T299" i="11" s="1"/>
  <c r="S298" i="11"/>
  <c r="S342" i="11" s="1"/>
  <c r="S297" i="11"/>
  <c r="S341" i="11" s="1"/>
  <c r="S296" i="11"/>
  <c r="S340" i="11" s="1"/>
  <c r="S295" i="11"/>
  <c r="S339" i="11" s="1"/>
  <c r="R294" i="11"/>
  <c r="R338" i="11" s="1"/>
  <c r="R293" i="11"/>
  <c r="U303" i="11"/>
  <c r="T253" i="11"/>
  <c r="T241" i="11"/>
  <c r="T13" i="11" s="1"/>
  <c r="S21" i="8" s="1"/>
  <c r="V304" i="11"/>
  <c r="V348" i="11" s="1"/>
  <c r="U216" i="11"/>
  <c r="U260" i="11" s="1"/>
  <c r="V306" i="11"/>
  <c r="V350" i="11" s="1"/>
  <c r="V200" i="11"/>
  <c r="U217" i="11"/>
  <c r="U261" i="11" s="1"/>
  <c r="Q22" i="9"/>
  <c r="O21" i="8"/>
  <c r="R20" i="8"/>
  <c r="Q29" i="3"/>
  <c r="Q39" i="3" s="1"/>
  <c r="T12" i="11"/>
  <c r="R39" i="3" l="1"/>
  <c r="K53" i="3"/>
  <c r="J56" i="3"/>
  <c r="Q51" i="3"/>
  <c r="T17" i="9"/>
  <c r="T21" i="9" s="1"/>
  <c r="S40" i="3"/>
  <c r="V27" i="12"/>
  <c r="T23" i="3" s="1"/>
  <c r="V29" i="12"/>
  <c r="U46" i="3"/>
  <c r="U49" i="5"/>
  <c r="S29" i="3" s="1"/>
  <c r="S51" i="3" s="1"/>
  <c r="V27" i="6"/>
  <c r="T22" i="3" s="1"/>
  <c r="U14" i="7"/>
  <c r="U3" i="7" s="1"/>
  <c r="U13" i="7"/>
  <c r="U31" i="3" s="1"/>
  <c r="V19" i="8"/>
  <c r="V14" i="8"/>
  <c r="V19" i="5"/>
  <c r="W13" i="5"/>
  <c r="W27" i="5"/>
  <c r="W9" i="5"/>
  <c r="W35" i="5" s="1"/>
  <c r="W17" i="5"/>
  <c r="W23" i="5"/>
  <c r="W5" i="5"/>
  <c r="W9" i="12"/>
  <c r="W17" i="12"/>
  <c r="W25" i="12"/>
  <c r="W5" i="12"/>
  <c r="W21" i="12"/>
  <c r="W13" i="12"/>
  <c r="W4" i="8"/>
  <c r="X1" i="12"/>
  <c r="W18" i="3"/>
  <c r="X1" i="6"/>
  <c r="V45" i="3"/>
  <c r="V27" i="3"/>
  <c r="V26" i="3"/>
  <c r="V1" i="7"/>
  <c r="X1" i="5"/>
  <c r="W9" i="6"/>
  <c r="W17" i="6"/>
  <c r="W21" i="6"/>
  <c r="W13" i="6"/>
  <c r="W5" i="6"/>
  <c r="W25" i="6"/>
  <c r="V29" i="5"/>
  <c r="N423" i="11"/>
  <c r="O379" i="11" s="1"/>
  <c r="O419" i="11" s="1"/>
  <c r="O15" i="11" s="1"/>
  <c r="N23" i="8" s="1"/>
  <c r="AS490" i="11"/>
  <c r="AS536" i="11" s="1"/>
  <c r="AR489" i="11"/>
  <c r="AR535" i="11" s="1"/>
  <c r="AQ488" i="11"/>
  <c r="AQ534" i="11" s="1"/>
  <c r="AP487" i="11"/>
  <c r="AP533" i="11" s="1"/>
  <c r="AO486" i="11"/>
  <c r="AO532" i="11" s="1"/>
  <c r="AN485" i="11"/>
  <c r="AN531" i="11" s="1"/>
  <c r="AM484" i="11"/>
  <c r="AM530" i="11" s="1"/>
  <c r="AL483" i="11"/>
  <c r="AL529" i="11" s="1"/>
  <c r="AK482" i="11"/>
  <c r="AK528" i="11" s="1"/>
  <c r="AJ481" i="11"/>
  <c r="AJ527" i="11" s="1"/>
  <c r="AI480" i="11"/>
  <c r="AI526" i="11" s="1"/>
  <c r="AH479" i="11"/>
  <c r="AH525" i="11" s="1"/>
  <c r="AG478" i="11"/>
  <c r="AG524" i="11" s="1"/>
  <c r="AF477" i="11"/>
  <c r="AF523" i="11" s="1"/>
  <c r="AE476" i="11"/>
  <c r="AE522" i="11" s="1"/>
  <c r="AD475" i="11"/>
  <c r="AD521" i="11" s="1"/>
  <c r="AC474" i="11"/>
  <c r="AC520" i="11" s="1"/>
  <c r="AB473" i="11"/>
  <c r="AB519" i="11" s="1"/>
  <c r="AA472" i="11"/>
  <c r="AA518" i="11" s="1"/>
  <c r="Z471" i="11"/>
  <c r="Z517" i="11" s="1"/>
  <c r="Y470" i="11"/>
  <c r="Y516" i="11" s="1"/>
  <c r="Y469" i="11"/>
  <c r="Y515" i="11" s="1"/>
  <c r="N510" i="11"/>
  <c r="N16" i="11" s="1"/>
  <c r="M24" i="8" s="1"/>
  <c r="AQ401" i="11"/>
  <c r="AQ445" i="11" s="1"/>
  <c r="AP400" i="11"/>
  <c r="AP444" i="11" s="1"/>
  <c r="AP399" i="11"/>
  <c r="AP443" i="11" s="1"/>
  <c r="AN398" i="11"/>
  <c r="AN442" i="11" s="1"/>
  <c r="AN397" i="11"/>
  <c r="AN441" i="11" s="1"/>
  <c r="AL396" i="11"/>
  <c r="AL440" i="11" s="1"/>
  <c r="AL395" i="11"/>
  <c r="AL439" i="11" s="1"/>
  <c r="AK394" i="11"/>
  <c r="AK438" i="11" s="1"/>
  <c r="AJ393" i="11"/>
  <c r="AJ437" i="11" s="1"/>
  <c r="AH392" i="11"/>
  <c r="AH436" i="11" s="1"/>
  <c r="AG391" i="11"/>
  <c r="AG435" i="11" s="1"/>
  <c r="AF390" i="11"/>
  <c r="AF434" i="11" s="1"/>
  <c r="AE389" i="11"/>
  <c r="AE433" i="11" s="1"/>
  <c r="AD388" i="11"/>
  <c r="AD432" i="11" s="1"/>
  <c r="AC387" i="11"/>
  <c r="AC431" i="11" s="1"/>
  <c r="AB386" i="11"/>
  <c r="AB430" i="11" s="1"/>
  <c r="AA385" i="11"/>
  <c r="AA429" i="11" s="1"/>
  <c r="Z384" i="11"/>
  <c r="Z428" i="11" s="1"/>
  <c r="Y383" i="11"/>
  <c r="Y427" i="11" s="1"/>
  <c r="X382" i="11"/>
  <c r="X426" i="11" s="1"/>
  <c r="X381" i="11"/>
  <c r="X425" i="11" s="1"/>
  <c r="V380" i="11"/>
  <c r="V424" i="11" s="1"/>
  <c r="U347" i="11"/>
  <c r="U302" i="11"/>
  <c r="U301" i="11"/>
  <c r="T300" i="11"/>
  <c r="T344" i="11" s="1"/>
  <c r="T343" i="11"/>
  <c r="T298" i="11"/>
  <c r="T342" i="11" s="1"/>
  <c r="T297" i="11"/>
  <c r="T341" i="11" s="1"/>
  <c r="T296" i="11"/>
  <c r="T340" i="11" s="1"/>
  <c r="T295" i="11"/>
  <c r="T339" i="11" s="1"/>
  <c r="U295" i="11" s="1"/>
  <c r="S294" i="11"/>
  <c r="S338" i="11" s="1"/>
  <c r="T294" i="11" s="1"/>
  <c r="R330" i="11"/>
  <c r="R14" i="11" s="1"/>
  <c r="Q22" i="8" s="1"/>
  <c r="R337" i="11"/>
  <c r="S293" i="11" s="1"/>
  <c r="V305" i="11"/>
  <c r="W307" i="11"/>
  <c r="W351" i="11" s="1"/>
  <c r="V218" i="11"/>
  <c r="V262" i="11" s="1"/>
  <c r="W200" i="11"/>
  <c r="V212" i="11"/>
  <c r="V256" i="11" s="1"/>
  <c r="V215" i="11"/>
  <c r="V259" i="11" s="1"/>
  <c r="U241" i="11"/>
  <c r="U13" i="11" s="1"/>
  <c r="T21" i="8" s="1"/>
  <c r="V216" i="11"/>
  <c r="V260" i="11" s="1"/>
  <c r="W216" i="11" s="1"/>
  <c r="W260" i="11" s="1"/>
  <c r="V213" i="11"/>
  <c r="V257" i="11" s="1"/>
  <c r="V217" i="11"/>
  <c r="V261" i="11" s="1"/>
  <c r="V214" i="11"/>
  <c r="V258" i="11" s="1"/>
  <c r="V211" i="11"/>
  <c r="S20" i="8"/>
  <c r="S18" i="9"/>
  <c r="S20" i="9" s="1"/>
  <c r="R41" i="3"/>
  <c r="Q41" i="3"/>
  <c r="Q42" i="3"/>
  <c r="R18" i="9"/>
  <c r="U12" i="11"/>
  <c r="S39" i="3" l="1"/>
  <c r="S42" i="3" s="1"/>
  <c r="L53" i="3"/>
  <c r="K56" i="3"/>
  <c r="T40" i="3"/>
  <c r="W27" i="12"/>
  <c r="U23" i="3" s="1"/>
  <c r="W29" i="12"/>
  <c r="V46" i="3"/>
  <c r="W27" i="6"/>
  <c r="U22" i="3" s="1"/>
  <c r="U17" i="9"/>
  <c r="U21" i="9" s="1"/>
  <c r="W29" i="5"/>
  <c r="V13" i="7"/>
  <c r="V31" i="3" s="1"/>
  <c r="V14" i="7"/>
  <c r="V3" i="7" s="1"/>
  <c r="X25" i="6"/>
  <c r="X13" i="6"/>
  <c r="X17" i="6"/>
  <c r="X21" i="6"/>
  <c r="X5" i="6"/>
  <c r="X9" i="6"/>
  <c r="X4" i="8"/>
  <c r="Y1" i="12"/>
  <c r="X18" i="3"/>
  <c r="Y1" i="6"/>
  <c r="W1" i="7"/>
  <c r="W26" i="3"/>
  <c r="W27" i="3"/>
  <c r="W45" i="3"/>
  <c r="Y1" i="5"/>
  <c r="V49" i="5"/>
  <c r="X9" i="12"/>
  <c r="X17" i="12"/>
  <c r="X25" i="12"/>
  <c r="X5" i="12"/>
  <c r="X21" i="12"/>
  <c r="X13" i="12"/>
  <c r="X23" i="5"/>
  <c r="X5" i="5"/>
  <c r="X13" i="5"/>
  <c r="X9" i="5"/>
  <c r="X35" i="5" s="1"/>
  <c r="X17" i="5"/>
  <c r="X27" i="5"/>
  <c r="W19" i="8"/>
  <c r="W14" i="8"/>
  <c r="W19" i="5"/>
  <c r="S330" i="11"/>
  <c r="S14" i="11" s="1"/>
  <c r="R22" i="8" s="1"/>
  <c r="W217" i="11"/>
  <c r="W261" i="11" s="1"/>
  <c r="W215" i="11"/>
  <c r="W259" i="11" s="1"/>
  <c r="AS489" i="11"/>
  <c r="AS535" i="11" s="1"/>
  <c r="AR488" i="11"/>
  <c r="AR534" i="11" s="1"/>
  <c r="AQ487" i="11"/>
  <c r="AP486" i="11"/>
  <c r="AP532" i="11" s="1"/>
  <c r="AO485" i="11"/>
  <c r="AO531" i="11" s="1"/>
  <c r="AN484" i="11"/>
  <c r="AN530" i="11" s="1"/>
  <c r="AM483" i="11"/>
  <c r="AM529" i="11" s="1"/>
  <c r="AL482" i="11"/>
  <c r="AL528" i="11" s="1"/>
  <c r="AK481" i="11"/>
  <c r="AK527" i="11" s="1"/>
  <c r="AJ480" i="11"/>
  <c r="AJ526" i="11" s="1"/>
  <c r="AI479" i="11"/>
  <c r="AI525" i="11" s="1"/>
  <c r="AH478" i="11"/>
  <c r="AH524" i="11" s="1"/>
  <c r="AG477" i="11"/>
  <c r="AG523" i="11" s="1"/>
  <c r="AF476" i="11"/>
  <c r="AF522" i="11" s="1"/>
  <c r="AE475" i="11"/>
  <c r="AE521" i="11" s="1"/>
  <c r="AD474" i="11"/>
  <c r="AD520" i="11" s="1"/>
  <c r="AC473" i="11"/>
  <c r="AC519" i="11" s="1"/>
  <c r="AB472" i="11"/>
  <c r="AB518" i="11" s="1"/>
  <c r="AA471" i="11"/>
  <c r="AA517" i="11" s="1"/>
  <c r="Z470" i="11"/>
  <c r="Z516" i="11" s="1"/>
  <c r="Z469" i="11"/>
  <c r="Z515" i="11" s="1"/>
  <c r="W214" i="11"/>
  <c r="W258" i="11" s="1"/>
  <c r="W213" i="11"/>
  <c r="W257" i="11" s="1"/>
  <c r="W218" i="11"/>
  <c r="W262" i="11" s="1"/>
  <c r="N514" i="11"/>
  <c r="AQ400" i="11"/>
  <c r="AQ444" i="11" s="1"/>
  <c r="AQ399" i="11"/>
  <c r="AQ443" i="11" s="1"/>
  <c r="AO398" i="11"/>
  <c r="AO442" i="11" s="1"/>
  <c r="AO397" i="11"/>
  <c r="AO441" i="11" s="1"/>
  <c r="AP397" i="11" s="1"/>
  <c r="AM396" i="11"/>
  <c r="AM440" i="11" s="1"/>
  <c r="AM395" i="11"/>
  <c r="AM439" i="11" s="1"/>
  <c r="AN395" i="11" s="1"/>
  <c r="AL394" i="11"/>
  <c r="AL438" i="11" s="1"/>
  <c r="AM394" i="11" s="1"/>
  <c r="AK393" i="11"/>
  <c r="AK437" i="11" s="1"/>
  <c r="AL393" i="11" s="1"/>
  <c r="AI392" i="11"/>
  <c r="AI436" i="11" s="1"/>
  <c r="AH391" i="11"/>
  <c r="AH435" i="11" s="1"/>
  <c r="AG390" i="11"/>
  <c r="AG434" i="11" s="1"/>
  <c r="AF389" i="11"/>
  <c r="AF433" i="11" s="1"/>
  <c r="AE388" i="11"/>
  <c r="AE432" i="11" s="1"/>
  <c r="AD387" i="11"/>
  <c r="AD431" i="11" s="1"/>
  <c r="AC386" i="11"/>
  <c r="AC430" i="11" s="1"/>
  <c r="AB385" i="11"/>
  <c r="AB429" i="11" s="1"/>
  <c r="AA384" i="11"/>
  <c r="AA428" i="11" s="1"/>
  <c r="Z383" i="11"/>
  <c r="Z427" i="11" s="1"/>
  <c r="Y382" i="11"/>
  <c r="Y426" i="11" s="1"/>
  <c r="Y381" i="11"/>
  <c r="Y425" i="11" s="1"/>
  <c r="Z381" i="11" s="1"/>
  <c r="W380" i="11"/>
  <c r="W424" i="11" s="1"/>
  <c r="O423" i="11"/>
  <c r="P379" i="11" s="1"/>
  <c r="V349" i="11"/>
  <c r="V303" i="11"/>
  <c r="V347" i="11" s="1"/>
  <c r="U346" i="11"/>
  <c r="U345" i="11"/>
  <c r="V301" i="11" s="1"/>
  <c r="U300" i="11"/>
  <c r="U299" i="11"/>
  <c r="U343" i="11" s="1"/>
  <c r="U298" i="11"/>
  <c r="U342" i="11" s="1"/>
  <c r="U297" i="11"/>
  <c r="U341" i="11" s="1"/>
  <c r="U296" i="11"/>
  <c r="U340" i="11" s="1"/>
  <c r="V296" i="11" s="1"/>
  <c r="T330" i="11"/>
  <c r="T14" i="11" s="1"/>
  <c r="S22" i="8" s="1"/>
  <c r="W306" i="11"/>
  <c r="W304" i="11"/>
  <c r="W348" i="11" s="1"/>
  <c r="V255" i="11"/>
  <c r="V241" i="11"/>
  <c r="V13" i="11" s="1"/>
  <c r="U21" i="8" s="1"/>
  <c r="W212" i="11"/>
  <c r="X308" i="11"/>
  <c r="X352" i="11" s="1"/>
  <c r="W219" i="11"/>
  <c r="W263" i="11" s="1"/>
  <c r="X200" i="11"/>
  <c r="X216" i="11" s="1"/>
  <c r="X260" i="11" s="1"/>
  <c r="T20" i="8"/>
  <c r="T18" i="9"/>
  <c r="T22" i="9" s="1"/>
  <c r="S41" i="3"/>
  <c r="R42" i="3"/>
  <c r="R22" i="9"/>
  <c r="R20" i="9"/>
  <c r="S22" i="9"/>
  <c r="V12" i="11"/>
  <c r="M53" i="3" l="1"/>
  <c r="L56" i="3"/>
  <c r="U40" i="3"/>
  <c r="X27" i="12"/>
  <c r="V23" i="3" s="1"/>
  <c r="X29" i="12"/>
  <c r="V17" i="9"/>
  <c r="V21" i="9" s="1"/>
  <c r="W49" i="5"/>
  <c r="U29" i="3" s="1"/>
  <c r="U51" i="3" s="1"/>
  <c r="W46" i="3"/>
  <c r="X27" i="6"/>
  <c r="V22" i="3" s="1"/>
  <c r="Z1" i="5"/>
  <c r="Z1" i="12"/>
  <c r="Z1" i="6"/>
  <c r="X1" i="7"/>
  <c r="Y4" i="8"/>
  <c r="X45" i="3"/>
  <c r="Y18" i="3"/>
  <c r="X26" i="3"/>
  <c r="X27" i="3"/>
  <c r="X29" i="5"/>
  <c r="X19" i="5"/>
  <c r="Y9" i="12"/>
  <c r="Y5" i="12"/>
  <c r="Y25" i="12"/>
  <c r="Y17" i="12"/>
  <c r="Y21" i="12"/>
  <c r="Y13" i="12"/>
  <c r="Y13" i="5"/>
  <c r="Y27" i="5"/>
  <c r="Y23" i="5"/>
  <c r="Y5" i="5"/>
  <c r="Y9" i="5"/>
  <c r="Y35" i="5" s="1"/>
  <c r="Y17" i="5"/>
  <c r="W14" i="7"/>
  <c r="W3" i="7" s="1"/>
  <c r="W13" i="7"/>
  <c r="W31" i="3" s="1"/>
  <c r="X19" i="8"/>
  <c r="X14" i="8"/>
  <c r="Y21" i="6"/>
  <c r="Y17" i="6"/>
  <c r="Y25" i="6"/>
  <c r="Y9" i="6"/>
  <c r="Y5" i="6"/>
  <c r="Y13" i="6"/>
  <c r="X218" i="11"/>
  <c r="X262" i="11" s="1"/>
  <c r="AS488" i="11"/>
  <c r="AS534" i="11" s="1"/>
  <c r="AQ533" i="11"/>
  <c r="AR487" i="11" s="1"/>
  <c r="AQ486" i="11"/>
  <c r="AP485" i="11"/>
  <c r="AP531" i="11" s="1"/>
  <c r="AO484" i="11"/>
  <c r="AO530" i="11" s="1"/>
  <c r="AN483" i="11"/>
  <c r="AN529" i="11" s="1"/>
  <c r="AM482" i="11"/>
  <c r="AM528" i="11" s="1"/>
  <c r="AL481" i="11"/>
  <c r="AL527" i="11" s="1"/>
  <c r="AK480" i="11"/>
  <c r="AK526" i="11" s="1"/>
  <c r="AJ479" i="11"/>
  <c r="AJ525" i="11" s="1"/>
  <c r="AI478" i="11"/>
  <c r="AI524" i="11" s="1"/>
  <c r="AH477" i="11"/>
  <c r="AH523" i="11" s="1"/>
  <c r="AG476" i="11"/>
  <c r="AG522" i="11" s="1"/>
  <c r="AF475" i="11"/>
  <c r="AF521" i="11" s="1"/>
  <c r="AE474" i="11"/>
  <c r="AE520" i="11" s="1"/>
  <c r="AD473" i="11"/>
  <c r="AD519" i="11" s="1"/>
  <c r="AC472" i="11"/>
  <c r="AC518" i="11" s="1"/>
  <c r="AB471" i="11"/>
  <c r="AB517" i="11" s="1"/>
  <c r="AA470" i="11"/>
  <c r="AA516" i="11" s="1"/>
  <c r="AA469" i="11"/>
  <c r="AA515" i="11" s="1"/>
  <c r="AL419" i="11"/>
  <c r="AL15" i="11" s="1"/>
  <c r="X217" i="11"/>
  <c r="X261" i="11" s="1"/>
  <c r="X213" i="11"/>
  <c r="X257" i="11" s="1"/>
  <c r="X214" i="11"/>
  <c r="X258" i="11" s="1"/>
  <c r="X219" i="11"/>
  <c r="X263" i="11" s="1"/>
  <c r="O468" i="11"/>
  <c r="O510" i="11" s="1"/>
  <c r="O16" i="11" s="1"/>
  <c r="N24" i="8" s="1"/>
  <c r="AP398" i="11"/>
  <c r="AP419" i="11" s="1"/>
  <c r="AP15" i="11" s="1"/>
  <c r="AN396" i="11"/>
  <c r="AN440" i="11" s="1"/>
  <c r="AO396" i="11" s="1"/>
  <c r="AO419" i="11" s="1"/>
  <c r="AO15" i="11" s="1"/>
  <c r="AM419" i="11"/>
  <c r="AM15" i="11" s="1"/>
  <c r="AJ392" i="11"/>
  <c r="AJ436" i="11" s="1"/>
  <c r="AK392" i="11" s="1"/>
  <c r="AK419" i="11" s="1"/>
  <c r="AK15" i="11" s="1"/>
  <c r="AI391" i="11"/>
  <c r="AI435" i="11" s="1"/>
  <c r="AJ391" i="11" s="1"/>
  <c r="AH390" i="11"/>
  <c r="AH434" i="11" s="1"/>
  <c r="AI390" i="11" s="1"/>
  <c r="AG389" i="11"/>
  <c r="AG433" i="11" s="1"/>
  <c r="AH389" i="11" s="1"/>
  <c r="AF388" i="11"/>
  <c r="AF432" i="11" s="1"/>
  <c r="AG388" i="11" s="1"/>
  <c r="AE387" i="11"/>
  <c r="AE431" i="11" s="1"/>
  <c r="AF387" i="11" s="1"/>
  <c r="AD386" i="11"/>
  <c r="AD430" i="11" s="1"/>
  <c r="AE386" i="11" s="1"/>
  <c r="AC385" i="11"/>
  <c r="AC429" i="11" s="1"/>
  <c r="AD385" i="11" s="1"/>
  <c r="AB384" i="11"/>
  <c r="AB428" i="11" s="1"/>
  <c r="AC384" i="11" s="1"/>
  <c r="AA383" i="11"/>
  <c r="AA427" i="11" s="1"/>
  <c r="AB383" i="11" s="1"/>
  <c r="Z382" i="11"/>
  <c r="Z426" i="11" s="1"/>
  <c r="AA382" i="11" s="1"/>
  <c r="X380" i="11"/>
  <c r="X424" i="11" s="1"/>
  <c r="Y380" i="11" s="1"/>
  <c r="Y419" i="11" s="1"/>
  <c r="Y15" i="11" s="1"/>
  <c r="X23" i="8" s="1"/>
  <c r="P419" i="11"/>
  <c r="P15" i="11" s="1"/>
  <c r="O23" i="8" s="1"/>
  <c r="W350" i="11"/>
  <c r="W305" i="11"/>
  <c r="W349" i="11" s="1"/>
  <c r="W303" i="11"/>
  <c r="V302" i="11"/>
  <c r="V346" i="11" s="1"/>
  <c r="V345" i="11"/>
  <c r="U344" i="11"/>
  <c r="V299" i="11"/>
  <c r="V343" i="11" s="1"/>
  <c r="U330" i="11"/>
  <c r="U14" i="11" s="1"/>
  <c r="T22" i="8" s="1"/>
  <c r="V298" i="11"/>
  <c r="V342" i="11" s="1"/>
  <c r="V297" i="11"/>
  <c r="V341" i="11" s="1"/>
  <c r="W297" i="11" s="1"/>
  <c r="X307" i="11"/>
  <c r="X351" i="11" s="1"/>
  <c r="X304" i="11"/>
  <c r="Y200" i="11"/>
  <c r="X220" i="11"/>
  <c r="X264" i="11" s="1"/>
  <c r="X215" i="11"/>
  <c r="X259" i="11" s="1"/>
  <c r="W256" i="11"/>
  <c r="W241" i="11"/>
  <c r="W13" i="11" s="1"/>
  <c r="V21" i="8" s="1"/>
  <c r="T20" i="9"/>
  <c r="U20" i="8"/>
  <c r="T29" i="3"/>
  <c r="T39" i="3" s="1"/>
  <c r="W12" i="11"/>
  <c r="U39" i="3" l="1"/>
  <c r="N53" i="3"/>
  <c r="M56" i="3"/>
  <c r="W17" i="9"/>
  <c r="W21" i="9" s="1"/>
  <c r="V40" i="3"/>
  <c r="T51" i="3"/>
  <c r="Y27" i="12"/>
  <c r="W23" i="3" s="1"/>
  <c r="Y29" i="12"/>
  <c r="Y19" i="5"/>
  <c r="X46" i="3"/>
  <c r="Y27" i="6"/>
  <c r="W22" i="3" s="1"/>
  <c r="Z5" i="12"/>
  <c r="Z25" i="12"/>
  <c r="Z17" i="12"/>
  <c r="Z13" i="12"/>
  <c r="Z9" i="12"/>
  <c r="Z21" i="12"/>
  <c r="X49" i="5"/>
  <c r="V29" i="3" s="1"/>
  <c r="V39" i="3" s="1"/>
  <c r="Y19" i="8"/>
  <c r="Y14" i="8"/>
  <c r="Z17" i="5"/>
  <c r="Z23" i="5"/>
  <c r="Z5" i="5"/>
  <c r="Z27" i="5"/>
  <c r="Z13" i="5"/>
  <c r="Z9" i="5"/>
  <c r="Z35" i="5" s="1"/>
  <c r="X14" i="7"/>
  <c r="X3" i="7" s="1"/>
  <c r="X13" i="7"/>
  <c r="X31" i="3" s="1"/>
  <c r="Y29" i="5"/>
  <c r="AA1" i="5"/>
  <c r="AA1" i="12"/>
  <c r="Y26" i="3"/>
  <c r="AA1" i="6"/>
  <c r="Y45" i="3"/>
  <c r="Y27" i="3"/>
  <c r="Z4" i="8"/>
  <c r="Z18" i="3"/>
  <c r="Y1" i="7"/>
  <c r="Z17" i="6"/>
  <c r="Z9" i="6"/>
  <c r="Z5" i="6"/>
  <c r="Z25" i="6"/>
  <c r="Z13" i="6"/>
  <c r="Z21" i="6"/>
  <c r="AC419" i="11"/>
  <c r="AC15" i="11" s="1"/>
  <c r="Y218" i="11"/>
  <c r="Y262" i="11" s="1"/>
  <c r="Y215" i="11"/>
  <c r="Y259" i="11" s="1"/>
  <c r="AR533" i="11"/>
  <c r="AQ532" i="11"/>
  <c r="AQ485" i="11"/>
  <c r="AQ531" i="11" s="1"/>
  <c r="AP484" i="11"/>
  <c r="AP530" i="11" s="1"/>
  <c r="AO483" i="11"/>
  <c r="AO529" i="11" s="1"/>
  <c r="AN482" i="11"/>
  <c r="AN528" i="11" s="1"/>
  <c r="AM481" i="11"/>
  <c r="AM527" i="11" s="1"/>
  <c r="AL480" i="11"/>
  <c r="AL526" i="11" s="1"/>
  <c r="AK479" i="11"/>
  <c r="AK525" i="11" s="1"/>
  <c r="AJ478" i="11"/>
  <c r="AJ524" i="11" s="1"/>
  <c r="AI477" i="11"/>
  <c r="AI523" i="11" s="1"/>
  <c r="AH476" i="11"/>
  <c r="AH522" i="11" s="1"/>
  <c r="AG475" i="11"/>
  <c r="AG521" i="11" s="1"/>
  <c r="AF474" i="11"/>
  <c r="AF520" i="11" s="1"/>
  <c r="AE473" i="11"/>
  <c r="AE519" i="11" s="1"/>
  <c r="AD472" i="11"/>
  <c r="AD518" i="11" s="1"/>
  <c r="AC471" i="11"/>
  <c r="AC517" i="11" s="1"/>
  <c r="AB470" i="11"/>
  <c r="AB516" i="11" s="1"/>
  <c r="AB469" i="11"/>
  <c r="AB515" i="11" s="1"/>
  <c r="X241" i="11"/>
  <c r="X13" i="11" s="1"/>
  <c r="W21" i="8" s="1"/>
  <c r="AB419" i="11"/>
  <c r="AB15" i="11" s="1"/>
  <c r="AE419" i="11"/>
  <c r="AE15" i="11" s="1"/>
  <c r="AG419" i="11"/>
  <c r="AG15" i="11" s="1"/>
  <c r="AI419" i="11"/>
  <c r="AI15" i="11" s="1"/>
  <c r="AN419" i="11"/>
  <c r="AN15" i="11" s="1"/>
  <c r="Y219" i="11"/>
  <c r="Y263" i="11" s="1"/>
  <c r="O514" i="11"/>
  <c r="P468" i="11" s="1"/>
  <c r="P510" i="11" s="1"/>
  <c r="P16" i="11" s="1"/>
  <c r="O24" i="8" s="1"/>
  <c r="AA419" i="11"/>
  <c r="AA15" i="11" s="1"/>
  <c r="Y216" i="11"/>
  <c r="Y260" i="11" s="1"/>
  <c r="Y214" i="11"/>
  <c r="Y258" i="11" s="1"/>
  <c r="Y220" i="11"/>
  <c r="Y264" i="11" s="1"/>
  <c r="Z419" i="11"/>
  <c r="Z15" i="11" s="1"/>
  <c r="Y23" i="8" s="1"/>
  <c r="AD419" i="11"/>
  <c r="AD15" i="11" s="1"/>
  <c r="AF419" i="11"/>
  <c r="AF15" i="11" s="1"/>
  <c r="AH419" i="11"/>
  <c r="AH15" i="11" s="1"/>
  <c r="AJ419" i="11"/>
  <c r="AJ15" i="11" s="1"/>
  <c r="AP442" i="11"/>
  <c r="AQ398" i="11" s="1"/>
  <c r="AQ419" i="11" s="1"/>
  <c r="AQ15" i="11" s="1"/>
  <c r="P423" i="11"/>
  <c r="X306" i="11"/>
  <c r="X350" i="11" s="1"/>
  <c r="X305" i="11"/>
  <c r="X348" i="11"/>
  <c r="W347" i="11"/>
  <c r="W302" i="11"/>
  <c r="W346" i="11" s="1"/>
  <c r="W301" i="11"/>
  <c r="W345" i="11" s="1"/>
  <c r="V300" i="11"/>
  <c r="V344" i="11" s="1"/>
  <c r="W299" i="11"/>
  <c r="W343" i="11" s="1"/>
  <c r="W298" i="11"/>
  <c r="W342" i="11" s="1"/>
  <c r="X298" i="11" s="1"/>
  <c r="Y309" i="11"/>
  <c r="Y308" i="11"/>
  <c r="Y352" i="11" s="1"/>
  <c r="Y307" i="11"/>
  <c r="Y351" i="11" s="1"/>
  <c r="Z310" i="11"/>
  <c r="Z354" i="11" s="1"/>
  <c r="Y221" i="11"/>
  <c r="Y265" i="11" s="1"/>
  <c r="Z200" i="11"/>
  <c r="Y217" i="11"/>
  <c r="Y261" i="11" s="1"/>
  <c r="V20" i="8"/>
  <c r="V18" i="9"/>
  <c r="V20" i="9" s="1"/>
  <c r="U41" i="3"/>
  <c r="T41" i="3"/>
  <c r="T42" i="3"/>
  <c r="U18" i="9"/>
  <c r="X12" i="11"/>
  <c r="O53" i="3" l="1"/>
  <c r="N56" i="3"/>
  <c r="W40" i="3"/>
  <c r="V51" i="3"/>
  <c r="Z29" i="12"/>
  <c r="Z27" i="12"/>
  <c r="X23" i="3" s="1"/>
  <c r="Y49" i="5"/>
  <c r="Y46" i="3"/>
  <c r="X17" i="9"/>
  <c r="X21" i="9" s="1"/>
  <c r="Z27" i="6"/>
  <c r="X22" i="3" s="1"/>
  <c r="Z29" i="5"/>
  <c r="Z19" i="8"/>
  <c r="Z14" i="8"/>
  <c r="AA9" i="12"/>
  <c r="AA13" i="12"/>
  <c r="AA5" i="12"/>
  <c r="AA25" i="12"/>
  <c r="AA17" i="12"/>
  <c r="AA21" i="12"/>
  <c r="Y14" i="7"/>
  <c r="Y3" i="7" s="1"/>
  <c r="Y13" i="7"/>
  <c r="Y31" i="3" s="1"/>
  <c r="AA9" i="5"/>
  <c r="AA35" i="5" s="1"/>
  <c r="AA5" i="5"/>
  <c r="AA23" i="5"/>
  <c r="AA27" i="5"/>
  <c r="AA13" i="5"/>
  <c r="AA17" i="5"/>
  <c r="AB1" i="6"/>
  <c r="AB1" i="12"/>
  <c r="Z27" i="3"/>
  <c r="Z1" i="7"/>
  <c r="Z26" i="3"/>
  <c r="Z45" i="3"/>
  <c r="AB1" i="5"/>
  <c r="AA4" i="8"/>
  <c r="AA23" i="8" s="1"/>
  <c r="AA18" i="3"/>
  <c r="AA13" i="6"/>
  <c r="AA5" i="6"/>
  <c r="AA25" i="6"/>
  <c r="AA9" i="6"/>
  <c r="AA21" i="6"/>
  <c r="AA17" i="6"/>
  <c r="Z19" i="5"/>
  <c r="Z49" i="5" s="1"/>
  <c r="Z23" i="8"/>
  <c r="Z219" i="11"/>
  <c r="Z263" i="11" s="1"/>
  <c r="AS487" i="11"/>
  <c r="AS533" i="11" s="1"/>
  <c r="AR486" i="11"/>
  <c r="AR532" i="11" s="1"/>
  <c r="AR485" i="11"/>
  <c r="AR531" i="11" s="1"/>
  <c r="AQ484" i="11"/>
  <c r="AQ530" i="11" s="1"/>
  <c r="AP483" i="11"/>
  <c r="AP529" i="11" s="1"/>
  <c r="AO482" i="11"/>
  <c r="AO528" i="11" s="1"/>
  <c r="AN481" i="11"/>
  <c r="AN527" i="11" s="1"/>
  <c r="AM480" i="11"/>
  <c r="AM526" i="11" s="1"/>
  <c r="AL479" i="11"/>
  <c r="AL525" i="11" s="1"/>
  <c r="AK478" i="11"/>
  <c r="AK524" i="11" s="1"/>
  <c r="AJ477" i="11"/>
  <c r="AJ523" i="11" s="1"/>
  <c r="AI476" i="11"/>
  <c r="AI522" i="11" s="1"/>
  <c r="AH475" i="11"/>
  <c r="AH521" i="11" s="1"/>
  <c r="AG474" i="11"/>
  <c r="AG520" i="11" s="1"/>
  <c r="AF473" i="11"/>
  <c r="AF519" i="11" s="1"/>
  <c r="AE472" i="11"/>
  <c r="AE518" i="11" s="1"/>
  <c r="AD471" i="11"/>
  <c r="AD517" i="11" s="1"/>
  <c r="AC470" i="11"/>
  <c r="AC516" i="11" s="1"/>
  <c r="AC469" i="11"/>
  <c r="AC515" i="11" s="1"/>
  <c r="V330" i="11"/>
  <c r="V14" i="11" s="1"/>
  <c r="U22" i="8" s="1"/>
  <c r="P514" i="11"/>
  <c r="Q468" i="11" s="1"/>
  <c r="Z217" i="11"/>
  <c r="Z261" i="11" s="1"/>
  <c r="Z221" i="11"/>
  <c r="Z265" i="11" s="1"/>
  <c r="Q379" i="11"/>
  <c r="Q419" i="11" s="1"/>
  <c r="Q15" i="11" s="1"/>
  <c r="P23" i="8" s="1"/>
  <c r="Y353" i="11"/>
  <c r="Z309" i="11" s="1"/>
  <c r="Y306" i="11"/>
  <c r="X349" i="11"/>
  <c r="Y304" i="11"/>
  <c r="Y348" i="11" s="1"/>
  <c r="X303" i="11"/>
  <c r="X347" i="11" s="1"/>
  <c r="X302" i="11"/>
  <c r="X301" i="11"/>
  <c r="X345" i="11" s="1"/>
  <c r="W300" i="11"/>
  <c r="W344" i="11" s="1"/>
  <c r="X299" i="11"/>
  <c r="X343" i="11" s="1"/>
  <c r="Y299" i="11" s="1"/>
  <c r="Z308" i="11"/>
  <c r="Z307" i="11"/>
  <c r="Z220" i="11"/>
  <c r="Z264" i="11" s="1"/>
  <c r="Y241" i="11"/>
  <c r="Y13" i="11" s="1"/>
  <c r="X21" i="8" s="1"/>
  <c r="AA200" i="11"/>
  <c r="Z222" i="11"/>
  <c r="Z266" i="11" s="1"/>
  <c r="Z216" i="11"/>
  <c r="Z260" i="11" s="1"/>
  <c r="Z215" i="11"/>
  <c r="Z218" i="11"/>
  <c r="Z262" i="11" s="1"/>
  <c r="AA218" i="11" s="1"/>
  <c r="AA262" i="11" s="1"/>
  <c r="W20" i="8"/>
  <c r="W18" i="9"/>
  <c r="W20" i="9" s="1"/>
  <c r="V41" i="3"/>
  <c r="V42" i="3"/>
  <c r="U42" i="3"/>
  <c r="U22" i="9"/>
  <c r="U20" i="9"/>
  <c r="V22" i="9"/>
  <c r="Y12" i="11"/>
  <c r="P53" i="3" l="1"/>
  <c r="O56" i="3"/>
  <c r="Y17" i="9"/>
  <c r="Y21" i="9" s="1"/>
  <c r="X40" i="3"/>
  <c r="AA29" i="12"/>
  <c r="AA27" i="12"/>
  <c r="Y23" i="3" s="1"/>
  <c r="AA27" i="6"/>
  <c r="Y22" i="3" s="1"/>
  <c r="Z46" i="3"/>
  <c r="AB9" i="12"/>
  <c r="AB17" i="12"/>
  <c r="AB25" i="12"/>
  <c r="AB5" i="12"/>
  <c r="AB13" i="12"/>
  <c r="AB21" i="12"/>
  <c r="AB13" i="5"/>
  <c r="AB9" i="5"/>
  <c r="AB35" i="5" s="1"/>
  <c r="AB27" i="5"/>
  <c r="AB23" i="5"/>
  <c r="AB5" i="5"/>
  <c r="AB17" i="5"/>
  <c r="AC1" i="5"/>
  <c r="AC1" i="12"/>
  <c r="AA1" i="7"/>
  <c r="AC1" i="6"/>
  <c r="AA27" i="3"/>
  <c r="AA26" i="3"/>
  <c r="AB4" i="8"/>
  <c r="AB18" i="3"/>
  <c r="AA45" i="3"/>
  <c r="AB9" i="6"/>
  <c r="AB25" i="6"/>
  <c r="AB5" i="6"/>
  <c r="AB13" i="6"/>
  <c r="AB17" i="6"/>
  <c r="AB21" i="6"/>
  <c r="AA29" i="5"/>
  <c r="AA19" i="8"/>
  <c r="AA14" i="8"/>
  <c r="Z14" i="7"/>
  <c r="Z3" i="7" s="1"/>
  <c r="Z13" i="7"/>
  <c r="Z31" i="3" s="1"/>
  <c r="AA19" i="5"/>
  <c r="AA221" i="11"/>
  <c r="AA265" i="11" s="1"/>
  <c r="W330" i="11"/>
  <c r="W14" i="11" s="1"/>
  <c r="V22" i="8" s="1"/>
  <c r="AA216" i="11"/>
  <c r="AA260" i="11" s="1"/>
  <c r="AS486" i="11"/>
  <c r="AS532" i="11" s="1"/>
  <c r="AS485" i="11"/>
  <c r="AS531" i="11" s="1"/>
  <c r="AR484" i="11"/>
  <c r="AR530" i="11" s="1"/>
  <c r="AQ483" i="11"/>
  <c r="AQ529" i="11" s="1"/>
  <c r="AP482" i="11"/>
  <c r="AP528" i="11" s="1"/>
  <c r="AO481" i="11"/>
  <c r="AO527" i="11" s="1"/>
  <c r="AN480" i="11"/>
  <c r="AN526" i="11" s="1"/>
  <c r="AM479" i="11"/>
  <c r="AM525" i="11" s="1"/>
  <c r="AL478" i="11"/>
  <c r="AL524" i="11" s="1"/>
  <c r="AK477" i="11"/>
  <c r="AK523" i="11" s="1"/>
  <c r="AJ476" i="11"/>
  <c r="AJ522" i="11" s="1"/>
  <c r="AI475" i="11"/>
  <c r="AI521" i="11" s="1"/>
  <c r="AH474" i="11"/>
  <c r="AH520" i="11" s="1"/>
  <c r="AG473" i="11"/>
  <c r="AG519" i="11" s="1"/>
  <c r="AF472" i="11"/>
  <c r="AF518" i="11" s="1"/>
  <c r="AE471" i="11"/>
  <c r="AE517" i="11" s="1"/>
  <c r="AD470" i="11"/>
  <c r="AD516" i="11" s="1"/>
  <c r="AD469" i="11"/>
  <c r="AD515" i="11" s="1"/>
  <c r="AA222" i="11"/>
  <c r="AA266" i="11" s="1"/>
  <c r="Q510" i="11"/>
  <c r="Q16" i="11" s="1"/>
  <c r="P24" i="8" s="1"/>
  <c r="P25" i="8" s="1"/>
  <c r="O49" i="3" s="1"/>
  <c r="Q423" i="11"/>
  <c r="Z353" i="11"/>
  <c r="Z352" i="11"/>
  <c r="Z351" i="11"/>
  <c r="Y350" i="11"/>
  <c r="Y305" i="11"/>
  <c r="Y349" i="11" s="1"/>
  <c r="Z304" i="11"/>
  <c r="Z348" i="11" s="1"/>
  <c r="Y303" i="11"/>
  <c r="Y347" i="11" s="1"/>
  <c r="X346" i="11"/>
  <c r="Y301" i="11"/>
  <c r="Y345" i="11" s="1"/>
  <c r="X300" i="11"/>
  <c r="X344" i="11" s="1"/>
  <c r="AA311" i="11"/>
  <c r="AA310" i="11"/>
  <c r="AA309" i="11"/>
  <c r="Z259" i="11"/>
  <c r="Z241" i="11"/>
  <c r="Z13" i="11" s="1"/>
  <c r="Y21" i="8" s="1"/>
  <c r="AB312" i="11"/>
  <c r="AB356" i="11" s="1"/>
  <c r="AB200" i="11"/>
  <c r="AB221" i="11" s="1"/>
  <c r="AB265" i="11" s="1"/>
  <c r="AA223" i="11"/>
  <c r="AA267" i="11" s="1"/>
  <c r="AA217" i="11"/>
  <c r="AA261" i="11" s="1"/>
  <c r="AA220" i="11"/>
  <c r="AA264" i="11" s="1"/>
  <c r="AA219" i="11"/>
  <c r="AA263" i="11" s="1"/>
  <c r="W22" i="9"/>
  <c r="X20" i="8"/>
  <c r="W29" i="3"/>
  <c r="W39" i="3" s="1"/>
  <c r="X29" i="3"/>
  <c r="X51" i="3" s="1"/>
  <c r="Z12" i="11"/>
  <c r="X39" i="3" l="1"/>
  <c r="Q53" i="3"/>
  <c r="P56" i="3"/>
  <c r="W51" i="3"/>
  <c r="Z17" i="9"/>
  <c r="Z21" i="9" s="1"/>
  <c r="Y40" i="3"/>
  <c r="AB29" i="12"/>
  <c r="AB27" i="12"/>
  <c r="Z23" i="3" s="1"/>
  <c r="AB27" i="6"/>
  <c r="Z22" i="3" s="1"/>
  <c r="AA46" i="3"/>
  <c r="AA49" i="5"/>
  <c r="AB29" i="5"/>
  <c r="AD1" i="6"/>
  <c r="AD1" i="12"/>
  <c r="AB1" i="7"/>
  <c r="AB27" i="3"/>
  <c r="AC4" i="8"/>
  <c r="AB45" i="3"/>
  <c r="AD1" i="5"/>
  <c r="AC18" i="3"/>
  <c r="AB26" i="3"/>
  <c r="AC9" i="6"/>
  <c r="AC25" i="6"/>
  <c r="AC5" i="6"/>
  <c r="AC13" i="6"/>
  <c r="AC21" i="6"/>
  <c r="AC17" i="6"/>
  <c r="AB14" i="8"/>
  <c r="AB19" i="8"/>
  <c r="AB23" i="8"/>
  <c r="AA13" i="7"/>
  <c r="AA31" i="3" s="1"/>
  <c r="AA14" i="7"/>
  <c r="AA3" i="7" s="1"/>
  <c r="AC9" i="12"/>
  <c r="AC5" i="12"/>
  <c r="AC13" i="12"/>
  <c r="AC21" i="12"/>
  <c r="AC25" i="12"/>
  <c r="AC17" i="12"/>
  <c r="AC23" i="5"/>
  <c r="AC27" i="5"/>
  <c r="AC13" i="5"/>
  <c r="AC9" i="5"/>
  <c r="AC35" i="5" s="1"/>
  <c r="AC17" i="5"/>
  <c r="AC5" i="5"/>
  <c r="AB19" i="5"/>
  <c r="AB219" i="11"/>
  <c r="AB263" i="11" s="1"/>
  <c r="AB217" i="11"/>
  <c r="AB261" i="11" s="1"/>
  <c r="AS484" i="11"/>
  <c r="AS530" i="11" s="1"/>
  <c r="AR483" i="11"/>
  <c r="AR529" i="11" s="1"/>
  <c r="AQ482" i="11"/>
  <c r="AP481" i="11"/>
  <c r="AP527" i="11" s="1"/>
  <c r="AO480" i="11"/>
  <c r="AO526" i="11" s="1"/>
  <c r="AN479" i="11"/>
  <c r="AN525" i="11" s="1"/>
  <c r="AM478" i="11"/>
  <c r="AM524" i="11" s="1"/>
  <c r="AL477" i="11"/>
  <c r="AL523" i="11" s="1"/>
  <c r="AK476" i="11"/>
  <c r="AK522" i="11" s="1"/>
  <c r="AJ475" i="11"/>
  <c r="AJ521" i="11" s="1"/>
  <c r="AI474" i="11"/>
  <c r="AI520" i="11" s="1"/>
  <c r="AH473" i="11"/>
  <c r="AH519" i="11" s="1"/>
  <c r="AG472" i="11"/>
  <c r="AG518" i="11" s="1"/>
  <c r="AF471" i="11"/>
  <c r="AF517" i="11" s="1"/>
  <c r="AE470" i="11"/>
  <c r="AE516" i="11" s="1"/>
  <c r="AE469" i="11"/>
  <c r="AE515" i="11" s="1"/>
  <c r="Q514" i="11"/>
  <c r="R468" i="11" s="1"/>
  <c r="R379" i="11"/>
  <c r="R419" i="11" s="1"/>
  <c r="R15" i="11" s="1"/>
  <c r="Q23" i="8" s="1"/>
  <c r="X330" i="11"/>
  <c r="X14" i="11" s="1"/>
  <c r="W22" i="8" s="1"/>
  <c r="AB220" i="11"/>
  <c r="AB264" i="11" s="1"/>
  <c r="AA355" i="11"/>
  <c r="AA354" i="11"/>
  <c r="AA353" i="11"/>
  <c r="AA308" i="11"/>
  <c r="AA352" i="11" s="1"/>
  <c r="AA307" i="11"/>
  <c r="AA351" i="11" s="1"/>
  <c r="Z306" i="11"/>
  <c r="Z350" i="11" s="1"/>
  <c r="Z305" i="11"/>
  <c r="AA304" i="11"/>
  <c r="AA348" i="11" s="1"/>
  <c r="Z303" i="11"/>
  <c r="Z347" i="11" s="1"/>
  <c r="Y302" i="11"/>
  <c r="Y346" i="11" s="1"/>
  <c r="Z301" i="11"/>
  <c r="Z345" i="11" s="1"/>
  <c r="AA301" i="11" s="1"/>
  <c r="Y300" i="11"/>
  <c r="AB223" i="11"/>
  <c r="AB267" i="11" s="1"/>
  <c r="AA241" i="11"/>
  <c r="AA13" i="11" s="1"/>
  <c r="Z21" i="8" s="1"/>
  <c r="AC313" i="11"/>
  <c r="AC357" i="11" s="1"/>
  <c r="AB224" i="11"/>
  <c r="AB268" i="11" s="1"/>
  <c r="AC200" i="11"/>
  <c r="AB222" i="11"/>
  <c r="AB266" i="11" s="1"/>
  <c r="AB218" i="11"/>
  <c r="AB262" i="11" s="1"/>
  <c r="Y20" i="8"/>
  <c r="W41" i="3"/>
  <c r="Y18" i="9"/>
  <c r="Y20" i="9" s="1"/>
  <c r="X41" i="3"/>
  <c r="X18" i="9"/>
  <c r="AA12" i="11"/>
  <c r="R53" i="3" l="1"/>
  <c r="Q56" i="3"/>
  <c r="AA17" i="9"/>
  <c r="AA21" i="9" s="1"/>
  <c r="Z40" i="3"/>
  <c r="AC27" i="12"/>
  <c r="AA23" i="3" s="1"/>
  <c r="AC29" i="12"/>
  <c r="AB49" i="5"/>
  <c r="Z29" i="3" s="1"/>
  <c r="Z39" i="3" s="1"/>
  <c r="AB46" i="3"/>
  <c r="AC27" i="6"/>
  <c r="AA22" i="3" s="1"/>
  <c r="AD17" i="6"/>
  <c r="AD25" i="6"/>
  <c r="AD9" i="6"/>
  <c r="AD13" i="6"/>
  <c r="AD21" i="6"/>
  <c r="AD5" i="6"/>
  <c r="AD4" i="8"/>
  <c r="AE1" i="12"/>
  <c r="AE1" i="6"/>
  <c r="AC26" i="3"/>
  <c r="AC27" i="3"/>
  <c r="AE1" i="5"/>
  <c r="AC45" i="3"/>
  <c r="AD18" i="3"/>
  <c r="AC1" i="7"/>
  <c r="AC29" i="5"/>
  <c r="AD9" i="12"/>
  <c r="AD25" i="12"/>
  <c r="AD17" i="12"/>
  <c r="AD13" i="12"/>
  <c r="AD21" i="12"/>
  <c r="AD5" i="12"/>
  <c r="AC19" i="8"/>
  <c r="AC14" i="8"/>
  <c r="AC23" i="8"/>
  <c r="AC19" i="5"/>
  <c r="AD5" i="5"/>
  <c r="AD17" i="5"/>
  <c r="AD23" i="5"/>
  <c r="AD9" i="5"/>
  <c r="AD35" i="5" s="1"/>
  <c r="AD27" i="5"/>
  <c r="AD13" i="5"/>
  <c r="AB14" i="7"/>
  <c r="AB3" i="7" s="1"/>
  <c r="AB13" i="7"/>
  <c r="AB31" i="3" s="1"/>
  <c r="X42" i="3"/>
  <c r="AC218" i="11"/>
  <c r="AC262" i="11" s="1"/>
  <c r="Y330" i="11"/>
  <c r="Y14" i="11" s="1"/>
  <c r="X22" i="8" s="1"/>
  <c r="AS483" i="11"/>
  <c r="AS529" i="11" s="1"/>
  <c r="AQ528" i="11"/>
  <c r="AR482" i="11" s="1"/>
  <c r="AQ481" i="11"/>
  <c r="AP480" i="11"/>
  <c r="AP526" i="11" s="1"/>
  <c r="AO479" i="11"/>
  <c r="AO525" i="11" s="1"/>
  <c r="AN478" i="11"/>
  <c r="AN524" i="11" s="1"/>
  <c r="AM477" i="11"/>
  <c r="AM523" i="11" s="1"/>
  <c r="AL476" i="11"/>
  <c r="AL522" i="11" s="1"/>
  <c r="AK475" i="11"/>
  <c r="AK521" i="11" s="1"/>
  <c r="AJ474" i="11"/>
  <c r="AJ520" i="11" s="1"/>
  <c r="AI473" i="11"/>
  <c r="AI519" i="11" s="1"/>
  <c r="AH472" i="11"/>
  <c r="AH518" i="11" s="1"/>
  <c r="AG471" i="11"/>
  <c r="AG517" i="11" s="1"/>
  <c r="AF470" i="11"/>
  <c r="AF516" i="11" s="1"/>
  <c r="AF469" i="11"/>
  <c r="AF515" i="11" s="1"/>
  <c r="R510" i="11"/>
  <c r="R16" i="11" s="1"/>
  <c r="Q24" i="8" s="1"/>
  <c r="Q25" i="8" s="1"/>
  <c r="P49" i="3" s="1"/>
  <c r="R423" i="11"/>
  <c r="AC222" i="11"/>
  <c r="AC266" i="11" s="1"/>
  <c r="AB311" i="11"/>
  <c r="AB355" i="11" s="1"/>
  <c r="AB310" i="11"/>
  <c r="AB354" i="11" s="1"/>
  <c r="AB309" i="11"/>
  <c r="AB353" i="11" s="1"/>
  <c r="AB308" i="11"/>
  <c r="AB307" i="11"/>
  <c r="AB351" i="11" s="1"/>
  <c r="AA306" i="11"/>
  <c r="Z349" i="11"/>
  <c r="AB304" i="11"/>
  <c r="AB348" i="11" s="1"/>
  <c r="AA303" i="11"/>
  <c r="AA347" i="11" s="1"/>
  <c r="Z302" i="11"/>
  <c r="Z346" i="11" s="1"/>
  <c r="Y344" i="11"/>
  <c r="Z300" i="11" s="1"/>
  <c r="AC312" i="11"/>
  <c r="AD314" i="11"/>
  <c r="AD358" i="11" s="1"/>
  <c r="AD200" i="11"/>
  <c r="AC225" i="11"/>
  <c r="AC269" i="11" s="1"/>
  <c r="AC219" i="11"/>
  <c r="AC263" i="11" s="1"/>
  <c r="AC224" i="11"/>
  <c r="AC268" i="11" s="1"/>
  <c r="AB241" i="11"/>
  <c r="AB13" i="11" s="1"/>
  <c r="AA21" i="8" s="1"/>
  <c r="AC220" i="11"/>
  <c r="AC264" i="11" s="1"/>
  <c r="AC223" i="11"/>
  <c r="AC267" i="11" s="1"/>
  <c r="AC221" i="11"/>
  <c r="AC265" i="11" s="1"/>
  <c r="Z20" i="8"/>
  <c r="W42" i="3"/>
  <c r="X22" i="9"/>
  <c r="X20" i="9"/>
  <c r="Y22" i="9"/>
  <c r="Y29" i="3"/>
  <c r="Y39" i="3" s="1"/>
  <c r="AB12" i="11"/>
  <c r="S53" i="3" l="1"/>
  <c r="R56" i="3"/>
  <c r="AB17" i="9"/>
  <c r="AB21" i="9" s="1"/>
  <c r="AA40" i="3"/>
  <c r="Y51" i="3"/>
  <c r="Z51" i="3"/>
  <c r="AD29" i="12"/>
  <c r="AD27" i="12"/>
  <c r="AB23" i="3" s="1"/>
  <c r="AD29" i="5"/>
  <c r="AC49" i="5"/>
  <c r="AA29" i="3" s="1"/>
  <c r="AA39" i="3" s="1"/>
  <c r="AD27" i="6"/>
  <c r="AB22" i="3" s="1"/>
  <c r="AD19" i="5"/>
  <c r="AC46" i="3"/>
  <c r="AE9" i="6"/>
  <c r="AE5" i="6"/>
  <c r="AE17" i="6"/>
  <c r="AE21" i="6"/>
  <c r="AE13" i="6"/>
  <c r="AE25" i="6"/>
  <c r="AE13" i="5"/>
  <c r="AE23" i="5"/>
  <c r="AE17" i="5"/>
  <c r="AE5" i="5"/>
  <c r="AE9" i="5"/>
  <c r="AE35" i="5" s="1"/>
  <c r="AE27" i="5"/>
  <c r="AE5" i="12"/>
  <c r="AE13" i="12"/>
  <c r="AE21" i="12"/>
  <c r="AE17" i="12"/>
  <c r="AE9" i="12"/>
  <c r="AE25" i="12"/>
  <c r="AC14" i="7"/>
  <c r="AC3" i="7" s="1"/>
  <c r="AC13" i="7"/>
  <c r="AC31" i="3" s="1"/>
  <c r="AD19" i="8"/>
  <c r="AD14" i="8"/>
  <c r="AD23" i="8"/>
  <c r="AF1" i="5"/>
  <c r="AF1" i="12"/>
  <c r="AE18" i="3"/>
  <c r="AD26" i="3"/>
  <c r="AE4" i="8"/>
  <c r="AF1" i="6"/>
  <c r="AD27" i="3"/>
  <c r="AD45" i="3"/>
  <c r="AD1" i="7"/>
  <c r="AD221" i="11"/>
  <c r="AD265" i="11" s="1"/>
  <c r="AD224" i="11"/>
  <c r="AD268" i="11" s="1"/>
  <c r="AD220" i="11"/>
  <c r="AD264" i="11" s="1"/>
  <c r="AD223" i="11"/>
  <c r="AD267" i="11" s="1"/>
  <c r="AD219" i="11"/>
  <c r="AD263" i="11" s="1"/>
  <c r="AR528" i="11"/>
  <c r="AQ527" i="11"/>
  <c r="AQ480" i="11"/>
  <c r="AQ526" i="11" s="1"/>
  <c r="AP479" i="11"/>
  <c r="AP525" i="11" s="1"/>
  <c r="AO478" i="11"/>
  <c r="AO524" i="11" s="1"/>
  <c r="AN477" i="11"/>
  <c r="AN523" i="11" s="1"/>
  <c r="AM476" i="11"/>
  <c r="AM522" i="11" s="1"/>
  <c r="AL475" i="11"/>
  <c r="AL521" i="11" s="1"/>
  <c r="AK474" i="11"/>
  <c r="AK520" i="11" s="1"/>
  <c r="AJ473" i="11"/>
  <c r="AJ519" i="11" s="1"/>
  <c r="AI472" i="11"/>
  <c r="AI518" i="11" s="1"/>
  <c r="AH471" i="11"/>
  <c r="AH517" i="11" s="1"/>
  <c r="AG470" i="11"/>
  <c r="AG516" i="11" s="1"/>
  <c r="AG469" i="11"/>
  <c r="AG515" i="11" s="1"/>
  <c r="Z330" i="11"/>
  <c r="Z14" i="11" s="1"/>
  <c r="Y22" i="8" s="1"/>
  <c r="AD225" i="11"/>
  <c r="AD269" i="11" s="1"/>
  <c r="R514" i="11"/>
  <c r="S468" i="11" s="1"/>
  <c r="S510" i="11" s="1"/>
  <c r="S16" i="11" s="1"/>
  <c r="R24" i="8" s="1"/>
  <c r="S379" i="11"/>
  <c r="S419" i="11" s="1"/>
  <c r="S15" i="11" s="1"/>
  <c r="R23" i="8" s="1"/>
  <c r="AC356" i="11"/>
  <c r="AC311" i="11"/>
  <c r="AC355" i="11" s="1"/>
  <c r="AC310" i="11"/>
  <c r="AC354" i="11" s="1"/>
  <c r="AC309" i="11"/>
  <c r="AC353" i="11" s="1"/>
  <c r="AD309" i="11" s="1"/>
  <c r="AB352" i="11"/>
  <c r="AC307" i="11"/>
  <c r="AC351" i="11" s="1"/>
  <c r="AA350" i="11"/>
  <c r="AA305" i="11"/>
  <c r="AA349" i="11" s="1"/>
  <c r="AC304" i="11"/>
  <c r="AC348" i="11" s="1"/>
  <c r="AD304" i="11" s="1"/>
  <c r="AB303" i="11"/>
  <c r="AB347" i="11" s="1"/>
  <c r="AC303" i="11" s="1"/>
  <c r="AA302" i="11"/>
  <c r="AD313" i="11"/>
  <c r="AD357" i="11" s="1"/>
  <c r="AC241" i="11"/>
  <c r="AC13" i="11" s="1"/>
  <c r="AB21" i="8" s="1"/>
  <c r="AE315" i="11"/>
  <c r="AE359" i="11" s="1"/>
  <c r="AD226" i="11"/>
  <c r="AD270" i="11" s="1"/>
  <c r="AE200" i="11"/>
  <c r="AD222" i="11"/>
  <c r="AD266" i="11" s="1"/>
  <c r="AA20" i="8"/>
  <c r="AA18" i="9"/>
  <c r="AA20" i="9" s="1"/>
  <c r="Z41" i="3"/>
  <c r="Y41" i="3"/>
  <c r="Z18" i="9"/>
  <c r="AC12" i="11"/>
  <c r="T53" i="3" l="1"/>
  <c r="S56" i="3"/>
  <c r="AD49" i="5"/>
  <c r="AB29" i="3" s="1"/>
  <c r="AB51" i="3" s="1"/>
  <c r="AA51" i="3"/>
  <c r="AB40" i="3"/>
  <c r="AE27" i="12"/>
  <c r="AC23" i="3" s="1"/>
  <c r="AE29" i="12"/>
  <c r="AC17" i="9"/>
  <c r="AC21" i="9" s="1"/>
  <c r="AD46" i="3"/>
  <c r="AE27" i="6"/>
  <c r="AC22" i="3" s="1"/>
  <c r="AD14" i="7"/>
  <c r="AD3" i="7" s="1"/>
  <c r="AD13" i="7"/>
  <c r="AD31" i="3" s="1"/>
  <c r="AE14" i="8"/>
  <c r="AE19" i="8"/>
  <c r="AE23" i="8"/>
  <c r="AF13" i="5"/>
  <c r="AF23" i="5"/>
  <c r="AF27" i="5"/>
  <c r="AF9" i="5"/>
  <c r="AF35" i="5" s="1"/>
  <c r="AF17" i="5"/>
  <c r="AF5" i="5"/>
  <c r="AE29" i="5"/>
  <c r="AG1" i="6"/>
  <c r="AG1" i="12"/>
  <c r="AE45" i="3"/>
  <c r="AE27" i="3"/>
  <c r="AF18" i="3"/>
  <c r="AF4" i="8"/>
  <c r="AG1" i="5"/>
  <c r="AE1" i="7"/>
  <c r="AE26" i="3"/>
  <c r="AF9" i="6"/>
  <c r="AF17" i="6"/>
  <c r="AF13" i="6"/>
  <c r="AF5" i="6"/>
  <c r="AF25" i="6"/>
  <c r="AF21" i="6"/>
  <c r="AF5" i="12"/>
  <c r="AF13" i="12"/>
  <c r="AF21" i="12"/>
  <c r="AF9" i="12"/>
  <c r="AF25" i="12"/>
  <c r="AF17" i="12"/>
  <c r="AE19" i="5"/>
  <c r="AS482" i="11"/>
  <c r="AS528" i="11" s="1"/>
  <c r="AR481" i="11"/>
  <c r="AR527" i="11" s="1"/>
  <c r="AR480" i="11"/>
  <c r="AR526" i="11" s="1"/>
  <c r="AQ479" i="11"/>
  <c r="AP478" i="11"/>
  <c r="AP524" i="11" s="1"/>
  <c r="AO477" i="11"/>
  <c r="AO523" i="11" s="1"/>
  <c r="AN476" i="11"/>
  <c r="AN522" i="11" s="1"/>
  <c r="AM475" i="11"/>
  <c r="AM521" i="11" s="1"/>
  <c r="AL474" i="11"/>
  <c r="AL520" i="11" s="1"/>
  <c r="AK473" i="11"/>
  <c r="AK519" i="11" s="1"/>
  <c r="AJ472" i="11"/>
  <c r="AJ518" i="11" s="1"/>
  <c r="AI471" i="11"/>
  <c r="AI517" i="11" s="1"/>
  <c r="AH470" i="11"/>
  <c r="AH516" i="11" s="1"/>
  <c r="AH469" i="11"/>
  <c r="AH515" i="11" s="1"/>
  <c r="R25" i="8"/>
  <c r="Q49" i="3" s="1"/>
  <c r="S514" i="11"/>
  <c r="S423" i="11"/>
  <c r="AD241" i="11"/>
  <c r="AD13" i="11" s="1"/>
  <c r="AC21" i="8" s="1"/>
  <c r="AE313" i="11"/>
  <c r="AE357" i="11" s="1"/>
  <c r="AD312" i="11"/>
  <c r="AD356" i="11" s="1"/>
  <c r="AD311" i="11"/>
  <c r="AD310" i="11"/>
  <c r="AD354" i="11" s="1"/>
  <c r="AD353" i="11"/>
  <c r="AE309" i="11" s="1"/>
  <c r="AC308" i="11"/>
  <c r="AC352" i="11" s="1"/>
  <c r="AD307" i="11"/>
  <c r="AD351" i="11" s="1"/>
  <c r="AB306" i="11"/>
  <c r="AB350" i="11" s="1"/>
  <c r="AB305" i="11"/>
  <c r="AB349" i="11" s="1"/>
  <c r="AA330" i="11"/>
  <c r="AA14" i="11" s="1"/>
  <c r="Z22" i="8" s="1"/>
  <c r="AA346" i="11"/>
  <c r="AB302" i="11" s="1"/>
  <c r="AE314" i="11"/>
  <c r="AF316" i="11"/>
  <c r="AF360" i="11" s="1"/>
  <c r="AE227" i="11"/>
  <c r="AE271" i="11" s="1"/>
  <c r="AF200" i="11"/>
  <c r="AE223" i="11"/>
  <c r="AE267" i="11" s="1"/>
  <c r="AE225" i="11"/>
  <c r="AE269" i="11" s="1"/>
  <c r="AE224" i="11"/>
  <c r="AE268" i="11" s="1"/>
  <c r="AE222" i="11"/>
  <c r="AE266" i="11" s="1"/>
  <c r="AF222" i="11" s="1"/>
  <c r="AF266" i="11" s="1"/>
  <c r="AE226" i="11"/>
  <c r="AE270" i="11" s="1"/>
  <c r="AE220" i="11"/>
  <c r="AE221" i="11"/>
  <c r="AE265" i="11" s="1"/>
  <c r="AB20" i="8"/>
  <c r="Z42" i="3"/>
  <c r="AB18" i="9"/>
  <c r="AB22" i="9" s="1"/>
  <c r="AA41" i="3"/>
  <c r="AA42" i="3"/>
  <c r="Y42" i="3"/>
  <c r="Z22" i="9"/>
  <c r="Z20" i="9"/>
  <c r="AA22" i="9"/>
  <c r="AD12" i="11"/>
  <c r="AB39" i="3" l="1"/>
  <c r="U53" i="3"/>
  <c r="T56" i="3"/>
  <c r="AD17" i="9"/>
  <c r="AD21" i="9" s="1"/>
  <c r="AC40" i="3"/>
  <c r="AF27" i="12"/>
  <c r="AD23" i="3" s="1"/>
  <c r="AF29" i="12"/>
  <c r="AF29" i="5"/>
  <c r="AE46" i="3"/>
  <c r="AF27" i="6"/>
  <c r="AD22" i="3" s="1"/>
  <c r="AE14" i="7"/>
  <c r="AE3" i="7" s="1"/>
  <c r="AE13" i="7"/>
  <c r="AE31" i="3" s="1"/>
  <c r="AG17" i="5"/>
  <c r="AG27" i="5"/>
  <c r="AG13" i="5"/>
  <c r="AG9" i="5"/>
  <c r="AG35" i="5" s="1"/>
  <c r="AG23" i="5"/>
  <c r="AG5" i="5"/>
  <c r="AF19" i="8"/>
  <c r="AF14" i="8"/>
  <c r="AF23" i="8"/>
  <c r="AG5" i="12"/>
  <c r="AG13" i="12"/>
  <c r="AG17" i="12"/>
  <c r="AG9" i="12"/>
  <c r="AG21" i="12"/>
  <c r="AG25" i="12"/>
  <c r="AF19" i="5"/>
  <c r="AE49" i="5"/>
  <c r="AC29" i="3" s="1"/>
  <c r="AC39" i="3" s="1"/>
  <c r="AF1" i="7"/>
  <c r="AH1" i="12"/>
  <c r="AF45" i="3"/>
  <c r="AF26" i="3"/>
  <c r="AH1" i="6"/>
  <c r="AG18" i="3"/>
  <c r="AG4" i="8"/>
  <c r="AH1" i="5"/>
  <c r="AF27" i="3"/>
  <c r="AG21" i="6"/>
  <c r="AG9" i="6"/>
  <c r="AG17" i="6"/>
  <c r="AG13" i="6"/>
  <c r="AG5" i="6"/>
  <c r="AG25" i="6"/>
  <c r="AF221" i="11"/>
  <c r="AF265" i="11" s="1"/>
  <c r="AF224" i="11"/>
  <c r="AF268" i="11" s="1"/>
  <c r="AF226" i="11"/>
  <c r="AF270" i="11" s="1"/>
  <c r="AF223" i="11"/>
  <c r="AF267" i="11" s="1"/>
  <c r="AF227" i="11"/>
  <c r="AF271" i="11" s="1"/>
  <c r="AF225" i="11"/>
  <c r="AF269" i="11" s="1"/>
  <c r="AS481" i="11"/>
  <c r="AS527" i="11" s="1"/>
  <c r="AS480" i="11"/>
  <c r="AS526" i="11" s="1"/>
  <c r="AQ525" i="11"/>
  <c r="AQ478" i="11"/>
  <c r="AP477" i="11"/>
  <c r="AP523" i="11" s="1"/>
  <c r="AO476" i="11"/>
  <c r="AO522" i="11" s="1"/>
  <c r="AN475" i="11"/>
  <c r="AN521" i="11" s="1"/>
  <c r="AM474" i="11"/>
  <c r="AM520" i="11" s="1"/>
  <c r="AL473" i="11"/>
  <c r="AL519" i="11" s="1"/>
  <c r="AK472" i="11"/>
  <c r="AK518" i="11" s="1"/>
  <c r="AJ471" i="11"/>
  <c r="AJ517" i="11" s="1"/>
  <c r="AI470" i="11"/>
  <c r="AI516" i="11" s="1"/>
  <c r="AI469" i="11"/>
  <c r="AI515" i="11" s="1"/>
  <c r="T468" i="11"/>
  <c r="T510" i="11" s="1"/>
  <c r="T16" i="11" s="1"/>
  <c r="S24" i="8" s="1"/>
  <c r="AB330" i="11"/>
  <c r="AB14" i="11" s="1"/>
  <c r="AA22" i="8" s="1"/>
  <c r="T379" i="11"/>
  <c r="T419" i="11" s="1"/>
  <c r="T15" i="11" s="1"/>
  <c r="S23" i="8" s="1"/>
  <c r="AE358" i="11"/>
  <c r="AE312" i="11"/>
  <c r="AE356" i="11" s="1"/>
  <c r="AD355" i="11"/>
  <c r="AE310" i="11"/>
  <c r="AE354" i="11" s="1"/>
  <c r="AE353" i="11"/>
  <c r="AF309" i="11" s="1"/>
  <c r="AD308" i="11"/>
  <c r="AD352" i="11" s="1"/>
  <c r="AE307" i="11"/>
  <c r="AE351" i="11" s="1"/>
  <c r="AC306" i="11"/>
  <c r="AC350" i="11" s="1"/>
  <c r="AC305" i="11"/>
  <c r="AF315" i="11"/>
  <c r="AF313" i="11"/>
  <c r="AF357" i="11" s="1"/>
  <c r="AE264" i="11"/>
  <c r="AE241" i="11"/>
  <c r="AE13" i="11" s="1"/>
  <c r="AD21" i="8" s="1"/>
  <c r="AG317" i="11"/>
  <c r="AG361" i="11" s="1"/>
  <c r="AG200" i="11"/>
  <c r="AG222" i="11" s="1"/>
  <c r="AF228" i="11"/>
  <c r="AF272" i="11" s="1"/>
  <c r="AB20" i="9"/>
  <c r="AC20" i="8"/>
  <c r="AC18" i="9"/>
  <c r="AC20" i="9" s="1"/>
  <c r="AB41" i="3"/>
  <c r="AE12" i="11"/>
  <c r="V53" i="3" l="1"/>
  <c r="U56" i="3"/>
  <c r="AE17" i="9"/>
  <c r="AE21" i="9" s="1"/>
  <c r="AD40" i="3"/>
  <c r="AC51" i="3"/>
  <c r="AG27" i="12"/>
  <c r="AE23" i="3" s="1"/>
  <c r="AG29" i="12"/>
  <c r="AF49" i="5"/>
  <c r="AD29" i="3" s="1"/>
  <c r="AD39" i="3" s="1"/>
  <c r="AG29" i="5"/>
  <c r="AG27" i="6"/>
  <c r="AE22" i="3" s="1"/>
  <c r="AF46" i="3"/>
  <c r="AH9" i="6"/>
  <c r="AH5" i="6"/>
  <c r="AH21" i="6"/>
  <c r="AH25" i="6"/>
  <c r="AH13" i="6"/>
  <c r="AH17" i="6"/>
  <c r="AF14" i="7"/>
  <c r="AF3" i="7" s="1"/>
  <c r="AF13" i="7"/>
  <c r="AF31" i="3" s="1"/>
  <c r="AH17" i="5"/>
  <c r="AH9" i="5"/>
  <c r="AH35" i="5" s="1"/>
  <c r="AH13" i="5"/>
  <c r="AH27" i="5"/>
  <c r="AH23" i="5"/>
  <c r="AH5" i="5"/>
  <c r="AG19" i="5"/>
  <c r="AG19" i="8"/>
  <c r="AG14" i="8"/>
  <c r="AG23" i="8"/>
  <c r="AH4" i="8"/>
  <c r="AI1" i="12"/>
  <c r="AG1" i="7"/>
  <c r="AI1" i="6"/>
  <c r="AG45" i="3"/>
  <c r="AI1" i="5"/>
  <c r="AH18" i="3"/>
  <c r="AG26" i="3"/>
  <c r="AG27" i="3"/>
  <c r="AH9" i="12"/>
  <c r="AH17" i="12"/>
  <c r="AH25" i="12"/>
  <c r="AH21" i="12"/>
  <c r="AH5" i="12"/>
  <c r="AH13" i="12"/>
  <c r="AR479" i="11"/>
  <c r="AR525" i="11" s="1"/>
  <c r="AQ524" i="11"/>
  <c r="AQ477" i="11"/>
  <c r="AP476" i="11"/>
  <c r="AP522" i="11" s="1"/>
  <c r="AO475" i="11"/>
  <c r="AO521" i="11" s="1"/>
  <c r="AN474" i="11"/>
  <c r="AN520" i="11" s="1"/>
  <c r="AM473" i="11"/>
  <c r="AM519" i="11" s="1"/>
  <c r="AL472" i="11"/>
  <c r="AL518" i="11" s="1"/>
  <c r="AK471" i="11"/>
  <c r="AK517" i="11" s="1"/>
  <c r="AJ470" i="11"/>
  <c r="AJ516" i="11" s="1"/>
  <c r="AJ469" i="11"/>
  <c r="AJ515" i="11" s="1"/>
  <c r="S25" i="8"/>
  <c r="R49" i="3" s="1"/>
  <c r="T514" i="11"/>
  <c r="U468" i="11" s="1"/>
  <c r="U510" i="11" s="1"/>
  <c r="U16" i="11" s="1"/>
  <c r="T24" i="8" s="1"/>
  <c r="AC330" i="11"/>
  <c r="AC14" i="11" s="1"/>
  <c r="AB22" i="8" s="1"/>
  <c r="T423" i="11"/>
  <c r="AC349" i="11"/>
  <c r="AD305" i="11" s="1"/>
  <c r="AF359" i="11"/>
  <c r="AF314" i="11"/>
  <c r="AF358" i="11" s="1"/>
  <c r="AG313" i="11"/>
  <c r="AG357" i="11" s="1"/>
  <c r="AF312" i="11"/>
  <c r="AF356" i="11" s="1"/>
  <c r="AE311" i="11"/>
  <c r="AE355" i="11" s="1"/>
  <c r="AF310" i="11"/>
  <c r="AF354" i="11" s="1"/>
  <c r="AF353" i="11"/>
  <c r="AE308" i="11"/>
  <c r="AE352" i="11" s="1"/>
  <c r="AF307" i="11"/>
  <c r="AF351" i="11" s="1"/>
  <c r="AG307" i="11" s="1"/>
  <c r="AD306" i="11"/>
  <c r="AD350" i="11" s="1"/>
  <c r="AG316" i="11"/>
  <c r="AG266" i="11"/>
  <c r="AG228" i="11"/>
  <c r="AG272" i="11" s="1"/>
  <c r="AH317" i="11"/>
  <c r="AH361" i="11" s="1"/>
  <c r="AG226" i="11"/>
  <c r="AG270" i="11" s="1"/>
  <c r="AG227" i="11"/>
  <c r="AG271" i="11" s="1"/>
  <c r="AG225" i="11"/>
  <c r="AG269" i="11" s="1"/>
  <c r="AH318" i="11"/>
  <c r="AH362" i="11" s="1"/>
  <c r="AH200" i="11"/>
  <c r="AG229" i="11"/>
  <c r="AG273" i="11" s="1"/>
  <c r="AG223" i="11"/>
  <c r="AG267" i="11" s="1"/>
  <c r="AF241" i="11"/>
  <c r="AF13" i="11" s="1"/>
  <c r="AE21" i="8" s="1"/>
  <c r="AG224" i="11"/>
  <c r="AG268" i="11" s="1"/>
  <c r="AH224" i="11" s="1"/>
  <c r="AH268" i="11" s="1"/>
  <c r="AC22" i="9"/>
  <c r="AD20" i="8"/>
  <c r="AD18" i="9"/>
  <c r="AD20" i="9" s="1"/>
  <c r="AC41" i="3"/>
  <c r="AC42" i="3"/>
  <c r="AB42" i="3"/>
  <c r="B5" i="7"/>
  <c r="AF12" i="11"/>
  <c r="W53" i="3" l="1"/>
  <c r="V56" i="3"/>
  <c r="AF17" i="9"/>
  <c r="AF21" i="9" s="1"/>
  <c r="AE40" i="3"/>
  <c r="AD51" i="3"/>
  <c r="AH27" i="12"/>
  <c r="AF23" i="3" s="1"/>
  <c r="AH29" i="12"/>
  <c r="AG49" i="5"/>
  <c r="AE29" i="3" s="1"/>
  <c r="AE51" i="3" s="1"/>
  <c r="AG46" i="3"/>
  <c r="AH29" i="5"/>
  <c r="AH27" i="6"/>
  <c r="AF22" i="3" s="1"/>
  <c r="AI5" i="6"/>
  <c r="AI25" i="6"/>
  <c r="AI17" i="6"/>
  <c r="AI21" i="6"/>
  <c r="AI13" i="6"/>
  <c r="AI9" i="6"/>
  <c r="AG14" i="7"/>
  <c r="AG3" i="7" s="1"/>
  <c r="AG13" i="7"/>
  <c r="AG31" i="3" s="1"/>
  <c r="AH19" i="5"/>
  <c r="AI13" i="5"/>
  <c r="AI5" i="5"/>
  <c r="AI9" i="5"/>
  <c r="AI35" i="5" s="1"/>
  <c r="AI17" i="5"/>
  <c r="AI23" i="5"/>
  <c r="AI27" i="5"/>
  <c r="AH19" i="8"/>
  <c r="AH14" i="8"/>
  <c r="AH23" i="8"/>
  <c r="AI4" i="8"/>
  <c r="AJ1" i="12"/>
  <c r="AH26" i="3"/>
  <c r="AJ1" i="6"/>
  <c r="AJ1" i="5"/>
  <c r="AH45" i="3"/>
  <c r="AH1" i="7"/>
  <c r="AH27" i="3"/>
  <c r="AI18" i="3"/>
  <c r="AI21" i="12"/>
  <c r="AI25" i="12"/>
  <c r="AI13" i="12"/>
  <c r="AI17" i="12"/>
  <c r="AI5" i="12"/>
  <c r="AI9" i="12"/>
  <c r="AH223" i="11"/>
  <c r="AH267" i="11" s="1"/>
  <c r="AS479" i="11"/>
  <c r="AS525" i="11" s="1"/>
  <c r="AR478" i="11"/>
  <c r="AR524" i="11" s="1"/>
  <c r="AQ523" i="11"/>
  <c r="AQ476" i="11"/>
  <c r="AP475" i="11"/>
  <c r="AP521" i="11" s="1"/>
  <c r="AO474" i="11"/>
  <c r="AO520" i="11" s="1"/>
  <c r="AN473" i="11"/>
  <c r="AN519" i="11" s="1"/>
  <c r="AM472" i="11"/>
  <c r="AM518" i="11" s="1"/>
  <c r="AL471" i="11"/>
  <c r="AL517" i="11" s="1"/>
  <c r="AK470" i="11"/>
  <c r="AK516" i="11" s="1"/>
  <c r="AK469" i="11"/>
  <c r="AK515" i="11" s="1"/>
  <c r="U514" i="11"/>
  <c r="V468" i="11" s="1"/>
  <c r="AH229" i="11"/>
  <c r="AH273" i="11" s="1"/>
  <c r="U379" i="11"/>
  <c r="U419" i="11" s="1"/>
  <c r="U15" i="11" s="1"/>
  <c r="T23" i="8" s="1"/>
  <c r="T25" i="8" s="1"/>
  <c r="S49" i="3" s="1"/>
  <c r="AD330" i="11"/>
  <c r="AD14" i="11" s="1"/>
  <c r="AC22" i="8" s="1"/>
  <c r="AH225" i="11"/>
  <c r="AH269" i="11" s="1"/>
  <c r="AG360" i="11"/>
  <c r="AG315" i="11"/>
  <c r="AG359" i="11" s="1"/>
  <c r="AG314" i="11"/>
  <c r="AG312" i="11"/>
  <c r="AG356" i="11" s="1"/>
  <c r="AF311" i="11"/>
  <c r="AG310" i="11"/>
  <c r="AG354" i="11" s="1"/>
  <c r="AG309" i="11"/>
  <c r="AG353" i="11" s="1"/>
  <c r="AF308" i="11"/>
  <c r="AF352" i="11" s="1"/>
  <c r="AE306" i="11"/>
  <c r="AE350" i="11" s="1"/>
  <c r="AF306" i="11" s="1"/>
  <c r="AD349" i="11"/>
  <c r="AE305" i="11" s="1"/>
  <c r="AH313" i="11"/>
  <c r="AH357" i="11" s="1"/>
  <c r="AH226" i="11"/>
  <c r="AH270" i="11" s="1"/>
  <c r="AH228" i="11"/>
  <c r="AH272" i="11" s="1"/>
  <c r="AG241" i="11"/>
  <c r="AG13" i="11" s="1"/>
  <c r="AF21" i="8" s="1"/>
  <c r="AI200" i="11"/>
  <c r="AH230" i="11"/>
  <c r="AH274" i="11" s="1"/>
  <c r="AH227" i="11"/>
  <c r="AH271" i="11" s="1"/>
  <c r="AD22" i="9"/>
  <c r="AE20" i="8"/>
  <c r="AE18" i="9"/>
  <c r="AE22" i="9" s="1"/>
  <c r="AD41" i="3"/>
  <c r="AG12" i="11"/>
  <c r="AE39" i="3" l="1"/>
  <c r="X53" i="3"/>
  <c r="W56" i="3"/>
  <c r="AI29" i="12"/>
  <c r="AF40" i="3"/>
  <c r="AI27" i="12"/>
  <c r="AG23" i="3" s="1"/>
  <c r="AE41" i="3"/>
  <c r="AF18" i="9"/>
  <c r="AF22" i="9" s="1"/>
  <c r="N59" i="3"/>
  <c r="AH46" i="3"/>
  <c r="AI27" i="6"/>
  <c r="AG22" i="3" s="1"/>
  <c r="AH49" i="5"/>
  <c r="AF29" i="3" s="1"/>
  <c r="AG18" i="9" s="1"/>
  <c r="AG17" i="9"/>
  <c r="AG21" i="9" s="1"/>
  <c r="AI29" i="5"/>
  <c r="AJ5" i="12"/>
  <c r="AJ13" i="12"/>
  <c r="AJ21" i="12"/>
  <c r="AJ9" i="12"/>
  <c r="AJ17" i="12"/>
  <c r="AJ25" i="12"/>
  <c r="AI1" i="7"/>
  <c r="AK1" i="12"/>
  <c r="AJ4" i="8"/>
  <c r="AK1" i="6"/>
  <c r="AI26" i="3"/>
  <c r="AJ18" i="3"/>
  <c r="AK1" i="5"/>
  <c r="AI45" i="3"/>
  <c r="AI27" i="3"/>
  <c r="AJ17" i="5"/>
  <c r="AJ9" i="5"/>
  <c r="AJ35" i="5" s="1"/>
  <c r="AJ13" i="5"/>
  <c r="AJ27" i="5"/>
  <c r="AJ5" i="5"/>
  <c r="AJ23" i="5"/>
  <c r="AI19" i="8"/>
  <c r="AI14" i="8"/>
  <c r="AI23" i="8"/>
  <c r="AI19" i="5"/>
  <c r="AJ5" i="6"/>
  <c r="AJ21" i="6"/>
  <c r="AJ9" i="6"/>
  <c r="AJ13" i="6"/>
  <c r="AJ17" i="6"/>
  <c r="AJ25" i="6"/>
  <c r="AH14" i="7"/>
  <c r="AH3" i="7" s="1"/>
  <c r="AH13" i="7"/>
  <c r="AH31" i="3" s="1"/>
  <c r="AI227" i="11"/>
  <c r="AI271" i="11" s="1"/>
  <c r="AS478" i="11"/>
  <c r="AS524" i="11" s="1"/>
  <c r="AR477" i="11"/>
  <c r="AR523" i="11" s="1"/>
  <c r="AQ522" i="11"/>
  <c r="AR476" i="11" s="1"/>
  <c r="AQ475" i="11"/>
  <c r="AP474" i="11"/>
  <c r="AP520" i="11" s="1"/>
  <c r="AO473" i="11"/>
  <c r="AO519" i="11" s="1"/>
  <c r="AN472" i="11"/>
  <c r="AN518" i="11" s="1"/>
  <c r="AM471" i="11"/>
  <c r="AM517" i="11" s="1"/>
  <c r="AL470" i="11"/>
  <c r="AL516" i="11" s="1"/>
  <c r="AL469" i="11"/>
  <c r="AL515" i="11" s="1"/>
  <c r="AI229" i="11"/>
  <c r="AI273" i="11" s="1"/>
  <c r="AE330" i="11"/>
  <c r="AE14" i="11" s="1"/>
  <c r="AD22" i="8" s="1"/>
  <c r="V510" i="11"/>
  <c r="V16" i="11" s="1"/>
  <c r="U24" i="8" s="1"/>
  <c r="U423" i="11"/>
  <c r="AI230" i="11"/>
  <c r="AI274" i="11" s="1"/>
  <c r="AH316" i="11"/>
  <c r="AH360" i="11" s="1"/>
  <c r="AH315" i="11"/>
  <c r="AG358" i="11"/>
  <c r="AI313" i="11"/>
  <c r="AI357" i="11" s="1"/>
  <c r="AH312" i="11"/>
  <c r="AH356" i="11" s="1"/>
  <c r="AF330" i="11"/>
  <c r="AF14" i="11" s="1"/>
  <c r="AE22" i="8" s="1"/>
  <c r="AF355" i="11"/>
  <c r="AH310" i="11"/>
  <c r="AH354" i="11" s="1"/>
  <c r="AH309" i="11"/>
  <c r="AH353" i="11" s="1"/>
  <c r="AI309" i="11" s="1"/>
  <c r="AG308" i="11"/>
  <c r="AI319" i="11"/>
  <c r="AI318" i="11"/>
  <c r="AI317" i="11"/>
  <c r="AI226" i="11"/>
  <c r="AI270" i="11" s="1"/>
  <c r="AJ320" i="11"/>
  <c r="AJ364" i="11" s="1"/>
  <c r="AI231" i="11"/>
  <c r="AI275" i="11" s="1"/>
  <c r="AJ200" i="11"/>
  <c r="AH241" i="11"/>
  <c r="AH13" i="11" s="1"/>
  <c r="AG21" i="8" s="1"/>
  <c r="AI228" i="11"/>
  <c r="AI272" i="11" s="1"/>
  <c r="AI225" i="11"/>
  <c r="AI269" i="11" s="1"/>
  <c r="AI224" i="11"/>
  <c r="AE42" i="3"/>
  <c r="AE20" i="9"/>
  <c r="AF20" i="8"/>
  <c r="AD42" i="3"/>
  <c r="B59" i="3"/>
  <c r="AH12" i="11"/>
  <c r="AF39" i="3" l="1"/>
  <c r="AF42" i="3" s="1"/>
  <c r="Y53" i="3"/>
  <c r="X56" i="3"/>
  <c r="AH17" i="9"/>
  <c r="AH21" i="9" s="1"/>
  <c r="AG40" i="3"/>
  <c r="AF51" i="3"/>
  <c r="AJ27" i="12"/>
  <c r="AH23" i="3" s="1"/>
  <c r="AJ29" i="12"/>
  <c r="AF20" i="9"/>
  <c r="J4" i="9" s="1"/>
  <c r="B53" i="9" s="1"/>
  <c r="AG22" i="9"/>
  <c r="AG20" i="9"/>
  <c r="AF41" i="3"/>
  <c r="AJ27" i="6"/>
  <c r="AH22" i="3" s="1"/>
  <c r="AI46" i="3"/>
  <c r="AI49" i="5"/>
  <c r="AG29" i="3" s="1"/>
  <c r="AG51" i="3" s="1"/>
  <c r="AJ29" i="5"/>
  <c r="AL1" i="5"/>
  <c r="AL1" i="12"/>
  <c r="AJ45" i="3"/>
  <c r="AJ27" i="3"/>
  <c r="AK18" i="3"/>
  <c r="AJ26" i="3"/>
  <c r="AJ1" i="7"/>
  <c r="AL1" i="6"/>
  <c r="AK4" i="8"/>
  <c r="AK5" i="12"/>
  <c r="AK9" i="12"/>
  <c r="AK17" i="12"/>
  <c r="AK25" i="12"/>
  <c r="AK21" i="12"/>
  <c r="AK13" i="12"/>
  <c r="AI13" i="7"/>
  <c r="AI31" i="3" s="1"/>
  <c r="AI14" i="7"/>
  <c r="AI3" i="7" s="1"/>
  <c r="AJ19" i="5"/>
  <c r="AK5" i="6"/>
  <c r="AK13" i="6"/>
  <c r="AK21" i="6"/>
  <c r="AK25" i="6"/>
  <c r="AK9" i="6"/>
  <c r="AK17" i="6"/>
  <c r="AK5" i="5"/>
  <c r="AK17" i="5"/>
  <c r="AK13" i="5"/>
  <c r="AK126" i="5"/>
  <c r="AK139" i="5"/>
  <c r="AK130" i="5"/>
  <c r="AK23" i="5"/>
  <c r="AK9" i="5"/>
  <c r="AK35" i="5" s="1"/>
  <c r="AK112" i="5"/>
  <c r="AK108" i="5"/>
  <c r="AK137" i="5"/>
  <c r="AK27" i="5"/>
  <c r="AK116" i="5"/>
  <c r="AK120" i="5"/>
  <c r="AJ19" i="8"/>
  <c r="AJ14" i="8"/>
  <c r="AJ23" i="8"/>
  <c r="AJ228" i="11"/>
  <c r="AJ272" i="11" s="1"/>
  <c r="AS477" i="11"/>
  <c r="AS523" i="11" s="1"/>
  <c r="AR522" i="11"/>
  <c r="AQ521" i="11"/>
  <c r="AQ474" i="11"/>
  <c r="AP473" i="11"/>
  <c r="AP519" i="11" s="1"/>
  <c r="AO472" i="11"/>
  <c r="AO518" i="11" s="1"/>
  <c r="AN471" i="11"/>
  <c r="AN517" i="11" s="1"/>
  <c r="AM470" i="11"/>
  <c r="AM516" i="11" s="1"/>
  <c r="AM469" i="11"/>
  <c r="AM515" i="11" s="1"/>
  <c r="AJ225" i="11"/>
  <c r="AJ269" i="11" s="1"/>
  <c r="AJ231" i="11"/>
  <c r="AJ275" i="11" s="1"/>
  <c r="V514" i="11"/>
  <c r="W468" i="11" s="1"/>
  <c r="V379" i="11"/>
  <c r="V419" i="11" s="1"/>
  <c r="V15" i="11" s="1"/>
  <c r="U23" i="8" s="1"/>
  <c r="U25" i="8" s="1"/>
  <c r="T49" i="3" s="1"/>
  <c r="AI363" i="11"/>
  <c r="AI362" i="11"/>
  <c r="AI361" i="11"/>
  <c r="AI316" i="11"/>
  <c r="AH359" i="11"/>
  <c r="AH314" i="11"/>
  <c r="AH358" i="11" s="1"/>
  <c r="AI312" i="11"/>
  <c r="AI356" i="11" s="1"/>
  <c r="AG311" i="11"/>
  <c r="AG330" i="11" s="1"/>
  <c r="AG14" i="11" s="1"/>
  <c r="AF22" i="8" s="1"/>
  <c r="AI310" i="11"/>
  <c r="AI354" i="11" s="1"/>
  <c r="AJ310" i="11" s="1"/>
  <c r="AG352" i="11"/>
  <c r="AH308" i="11" s="1"/>
  <c r="AK321" i="11"/>
  <c r="AK365" i="11" s="1"/>
  <c r="AJ232" i="11"/>
  <c r="AJ276" i="11" s="1"/>
  <c r="AK200" i="11"/>
  <c r="AJ226" i="11"/>
  <c r="AJ270" i="11" s="1"/>
  <c r="AJ230" i="11"/>
  <c r="AJ274" i="11" s="1"/>
  <c r="AJ229" i="11"/>
  <c r="AJ273" i="11" s="1"/>
  <c r="AI268" i="11"/>
  <c r="AI241" i="11"/>
  <c r="AI13" i="11" s="1"/>
  <c r="AH21" i="8" s="1"/>
  <c r="AJ313" i="11"/>
  <c r="AJ357" i="11" s="1"/>
  <c r="AJ227" i="11"/>
  <c r="AJ271" i="11" s="1"/>
  <c r="AG20" i="8"/>
  <c r="AI12" i="11"/>
  <c r="AG39" i="3" l="1"/>
  <c r="AG42" i="3" s="1"/>
  <c r="Z53" i="3"/>
  <c r="Y56" i="3"/>
  <c r="AI17" i="9"/>
  <c r="AI21" i="9" s="1"/>
  <c r="AH40" i="3"/>
  <c r="AK27" i="12"/>
  <c r="AI23" i="3" s="1"/>
  <c r="AK29" i="12"/>
  <c r="AK122" i="5"/>
  <c r="AK132" i="5"/>
  <c r="AJ49" i="5"/>
  <c r="AH29" i="3" s="1"/>
  <c r="AH51" i="3" s="1"/>
  <c r="AK27" i="6"/>
  <c r="AI22" i="3" s="1"/>
  <c r="AJ46" i="3"/>
  <c r="C6" i="3" s="1"/>
  <c r="AH18" i="9"/>
  <c r="AG41" i="3"/>
  <c r="AK29" i="5"/>
  <c r="AK19" i="5"/>
  <c r="AL9" i="6"/>
  <c r="AL21" i="6"/>
  <c r="AL5" i="6"/>
  <c r="AL25" i="6"/>
  <c r="AL13" i="6"/>
  <c r="AL17" i="6"/>
  <c r="AJ14" i="7"/>
  <c r="AJ3" i="7" s="1"/>
  <c r="AJ13" i="7"/>
  <c r="AJ31" i="3" s="1"/>
  <c r="AL13" i="12"/>
  <c r="AL5" i="12"/>
  <c r="AL25" i="12"/>
  <c r="AL9" i="12"/>
  <c r="AL17" i="12"/>
  <c r="AL21" i="12"/>
  <c r="AK19" i="8"/>
  <c r="AK14" i="8"/>
  <c r="AK23" i="8"/>
  <c r="AL4" i="8"/>
  <c r="AM1" i="12"/>
  <c r="AK27" i="3"/>
  <c r="AK26" i="3"/>
  <c r="AM1" i="5"/>
  <c r="AL18" i="3"/>
  <c r="AL39" i="3" s="1"/>
  <c r="AM1" i="6"/>
  <c r="AK1" i="7"/>
  <c r="AK45" i="3"/>
  <c r="AL126" i="5"/>
  <c r="AL5" i="5"/>
  <c r="AL120" i="5"/>
  <c r="AL130" i="5"/>
  <c r="AL108" i="5"/>
  <c r="AL17" i="5"/>
  <c r="AL112" i="5"/>
  <c r="AL139" i="5"/>
  <c r="AL9" i="5"/>
  <c r="AL35" i="5" s="1"/>
  <c r="AL23" i="5"/>
  <c r="AL116" i="5"/>
  <c r="AL13" i="5"/>
  <c r="AL27" i="5"/>
  <c r="AL137" i="5"/>
  <c r="AK226" i="11"/>
  <c r="AK270" i="11" s="1"/>
  <c r="AK231" i="11"/>
  <c r="AK275" i="11" s="1"/>
  <c r="AK227" i="11"/>
  <c r="AK271" i="11" s="1"/>
  <c r="AK229" i="11"/>
  <c r="AK273" i="11" s="1"/>
  <c r="AK230" i="11"/>
  <c r="AK274" i="11" s="1"/>
  <c r="AK232" i="11"/>
  <c r="AK276" i="11" s="1"/>
  <c r="AS476" i="11"/>
  <c r="AS522" i="11" s="1"/>
  <c r="AR475" i="11"/>
  <c r="AR521" i="11" s="1"/>
  <c r="AQ520" i="11"/>
  <c r="AQ473" i="11"/>
  <c r="AQ519" i="11" s="1"/>
  <c r="AP472" i="11"/>
  <c r="AP518" i="11" s="1"/>
  <c r="AO471" i="11"/>
  <c r="AO517" i="11" s="1"/>
  <c r="AN470" i="11"/>
  <c r="AN516" i="11" s="1"/>
  <c r="AN469" i="11"/>
  <c r="AN515" i="11" s="1"/>
  <c r="W510" i="11"/>
  <c r="W16" i="11" s="1"/>
  <c r="V24" i="8" s="1"/>
  <c r="V423" i="11"/>
  <c r="AG355" i="11"/>
  <c r="AH311" i="11" s="1"/>
  <c r="AH355" i="11" s="1"/>
  <c r="AJ319" i="11"/>
  <c r="AJ363" i="11" s="1"/>
  <c r="AJ318" i="11"/>
  <c r="AJ362" i="11" s="1"/>
  <c r="AJ317" i="11"/>
  <c r="AJ361" i="11" s="1"/>
  <c r="AI360" i="11"/>
  <c r="AI315" i="11"/>
  <c r="AI359" i="11" s="1"/>
  <c r="AI314" i="11"/>
  <c r="AK313" i="11"/>
  <c r="AK357" i="11" s="1"/>
  <c r="AJ312" i="11"/>
  <c r="AJ356" i="11" s="1"/>
  <c r="AK320" i="11"/>
  <c r="AK364" i="11" s="1"/>
  <c r="AL200" i="11"/>
  <c r="AL227" i="11" s="1"/>
  <c r="AL322" i="11"/>
  <c r="AL366" i="11" s="1"/>
  <c r="AK233" i="11"/>
  <c r="AK277" i="11" s="1"/>
  <c r="AJ241" i="11"/>
  <c r="AJ13" i="11" s="1"/>
  <c r="AI21" i="8" s="1"/>
  <c r="AK228" i="11"/>
  <c r="AK272" i="11" s="1"/>
  <c r="AH20" i="8"/>
  <c r="AJ12" i="11"/>
  <c r="AH39" i="3" l="1"/>
  <c r="AH42" i="3" s="1"/>
  <c r="AA53" i="3"/>
  <c r="Z56" i="3"/>
  <c r="AJ17" i="9"/>
  <c r="AJ21" i="9" s="1"/>
  <c r="AI40" i="3"/>
  <c r="AL27" i="12"/>
  <c r="AJ23" i="3" s="1"/>
  <c r="AL29" i="12"/>
  <c r="AK46" i="3"/>
  <c r="AL132" i="5"/>
  <c r="AL122" i="5"/>
  <c r="AI18" i="9"/>
  <c r="AI20" i="9" s="1"/>
  <c r="AL27" i="6"/>
  <c r="AJ22" i="3" s="1"/>
  <c r="AH41" i="3"/>
  <c r="AK151" i="5"/>
  <c r="AK49" i="5"/>
  <c r="AI29" i="3" s="1"/>
  <c r="AI39" i="3" s="1"/>
  <c r="AH20" i="9"/>
  <c r="AH22" i="9"/>
  <c r="AK14" i="7"/>
  <c r="AK3" i="7" s="1"/>
  <c r="AK13" i="7"/>
  <c r="AK31" i="3" s="1"/>
  <c r="AM5" i="6"/>
  <c r="AM13" i="6"/>
  <c r="AM9" i="6"/>
  <c r="AM21" i="6"/>
  <c r="AM17" i="6"/>
  <c r="AM25" i="6"/>
  <c r="AM4" i="8"/>
  <c r="AN1" i="12"/>
  <c r="AL24" i="3"/>
  <c r="AL34" i="3"/>
  <c r="AL52" i="3"/>
  <c r="AL46" i="3"/>
  <c r="AL37" i="3"/>
  <c r="AM24" i="9" s="1"/>
  <c r="AL32" i="3"/>
  <c r="AL56" i="3"/>
  <c r="AL1" i="7"/>
  <c r="AL42" i="3"/>
  <c r="AN1" i="6"/>
  <c r="AL57" i="3"/>
  <c r="AL27" i="3"/>
  <c r="AL40" i="3"/>
  <c r="AL54" i="3"/>
  <c r="AL36" i="3"/>
  <c r="AL53" i="3"/>
  <c r="AL26" i="3"/>
  <c r="AL21" i="3"/>
  <c r="AL20" i="3"/>
  <c r="AL51" i="3"/>
  <c r="AL45" i="3"/>
  <c r="AN1" i="5"/>
  <c r="AM18" i="3"/>
  <c r="AM39" i="3" s="1"/>
  <c r="AL41" i="3"/>
  <c r="AM9" i="12"/>
  <c r="AM17" i="12"/>
  <c r="AM25" i="12"/>
  <c r="AM21" i="12"/>
  <c r="AM13" i="12"/>
  <c r="AM5" i="12"/>
  <c r="AL29" i="5"/>
  <c r="AL19" i="5"/>
  <c r="AM9" i="5"/>
  <c r="AM35" i="5" s="1"/>
  <c r="AM139" i="5"/>
  <c r="AM108" i="5"/>
  <c r="AM27" i="5"/>
  <c r="AM17" i="5"/>
  <c r="AM130" i="5"/>
  <c r="AM137" i="5"/>
  <c r="AM116" i="5"/>
  <c r="AM126" i="5"/>
  <c r="AM112" i="5"/>
  <c r="AM120" i="5"/>
  <c r="AM23" i="5"/>
  <c r="AM13" i="5"/>
  <c r="AM5" i="5"/>
  <c r="AL19" i="8"/>
  <c r="AL23" i="8"/>
  <c r="AL14" i="8"/>
  <c r="AL20" i="8"/>
  <c r="AL24" i="8"/>
  <c r="AL21" i="8"/>
  <c r="AL22" i="8"/>
  <c r="AL229" i="11"/>
  <c r="AL273" i="11" s="1"/>
  <c r="AL228" i="11"/>
  <c r="AL272" i="11" s="1"/>
  <c r="AL232" i="11"/>
  <c r="AL276" i="11" s="1"/>
  <c r="AL233" i="11"/>
  <c r="AL277" i="11" s="1"/>
  <c r="AL230" i="11"/>
  <c r="AL274" i="11" s="1"/>
  <c r="AS475" i="11"/>
  <c r="AS521" i="11" s="1"/>
  <c r="AR474" i="11"/>
  <c r="AR520" i="11" s="1"/>
  <c r="AR473" i="11"/>
  <c r="AR519" i="11" s="1"/>
  <c r="AQ472" i="11"/>
  <c r="AP471" i="11"/>
  <c r="AP517" i="11" s="1"/>
  <c r="AO470" i="11"/>
  <c r="AO516" i="11" s="1"/>
  <c r="AO469" i="11"/>
  <c r="AO515" i="11" s="1"/>
  <c r="W514" i="11"/>
  <c r="X468" i="11" s="1"/>
  <c r="X510" i="11" s="1"/>
  <c r="X16" i="11" s="1"/>
  <c r="W24" i="8" s="1"/>
  <c r="W379" i="11"/>
  <c r="W419" i="11" s="1"/>
  <c r="W15" i="11" s="1"/>
  <c r="V23" i="8" s="1"/>
  <c r="V25" i="8" s="1"/>
  <c r="U49" i="3" s="1"/>
  <c r="AK319" i="11"/>
  <c r="AK363" i="11" s="1"/>
  <c r="AK318" i="11"/>
  <c r="AK317" i="11"/>
  <c r="AK361" i="11" s="1"/>
  <c r="AJ316" i="11"/>
  <c r="AJ360" i="11" s="1"/>
  <c r="AJ315" i="11"/>
  <c r="AI358" i="11"/>
  <c r="AL313" i="11"/>
  <c r="AL357" i="11" s="1"/>
  <c r="AM313" i="11" s="1"/>
  <c r="AK312" i="11"/>
  <c r="AK356" i="11" s="1"/>
  <c r="AL312" i="11" s="1"/>
  <c r="AI311" i="11"/>
  <c r="AI330" i="11" s="1"/>
  <c r="AI14" i="11" s="1"/>
  <c r="AH22" i="8" s="1"/>
  <c r="AH330" i="11"/>
  <c r="AH14" i="11" s="1"/>
  <c r="AG22" i="8" s="1"/>
  <c r="AL321" i="11"/>
  <c r="AL320" i="11"/>
  <c r="AK241" i="11"/>
  <c r="AK13" i="11" s="1"/>
  <c r="AJ21" i="8" s="1"/>
  <c r="AL271" i="11"/>
  <c r="AM323" i="11"/>
  <c r="AM367" i="11" s="1"/>
  <c r="AM200" i="11"/>
  <c r="AL234" i="11"/>
  <c r="AL278" i="11" s="1"/>
  <c r="AL231" i="11"/>
  <c r="AL275" i="11" s="1"/>
  <c r="AI20" i="8"/>
  <c r="AK12" i="11"/>
  <c r="AJ20" i="8" s="1"/>
  <c r="AB53" i="3" l="1"/>
  <c r="AA56" i="3"/>
  <c r="AI51" i="3"/>
  <c r="AK17" i="9"/>
  <c r="AK21" i="9" s="1"/>
  <c r="AJ40" i="3"/>
  <c r="AM29" i="12"/>
  <c r="AM27" i="12"/>
  <c r="AK23" i="3" s="1"/>
  <c r="AM29" i="5"/>
  <c r="AL151" i="5"/>
  <c r="AM19" i="5"/>
  <c r="AM132" i="5"/>
  <c r="AL25" i="8"/>
  <c r="AK49" i="3" s="1"/>
  <c r="AM122" i="5"/>
  <c r="AM27" i="6"/>
  <c r="AK22" i="3" s="1"/>
  <c r="AL49" i="5"/>
  <c r="AJ29" i="3" s="1"/>
  <c r="AJ39" i="3" s="1"/>
  <c r="AI22" i="9"/>
  <c r="AJ18" i="9"/>
  <c r="AI41" i="3"/>
  <c r="AN108" i="5"/>
  <c r="AN130" i="5"/>
  <c r="AN137" i="5"/>
  <c r="AN151" i="5"/>
  <c r="AL29" i="3" s="1"/>
  <c r="AM18" i="9" s="1"/>
  <c r="AN120" i="5"/>
  <c r="AN126" i="5"/>
  <c r="AN132" i="5"/>
  <c r="AN116" i="5"/>
  <c r="AN139" i="5"/>
  <c r="AN122" i="5"/>
  <c r="AN112" i="5"/>
  <c r="AN21" i="6"/>
  <c r="AN9" i="6"/>
  <c r="AN25" i="6"/>
  <c r="AN13" i="6"/>
  <c r="AN27" i="6"/>
  <c r="AL22" i="3" s="1"/>
  <c r="AM17" i="9" s="1"/>
  <c r="AN5" i="6"/>
  <c r="AN17" i="6"/>
  <c r="AM22" i="8"/>
  <c r="AM23" i="8"/>
  <c r="AM20" i="8"/>
  <c r="AM24" i="8"/>
  <c r="AM21" i="8"/>
  <c r="AM25" i="8"/>
  <c r="AL49" i="3" s="1"/>
  <c r="AM14" i="8"/>
  <c r="AM19" i="8"/>
  <c r="AL14" i="7"/>
  <c r="AL30" i="3" s="1"/>
  <c r="AL3" i="7"/>
  <c r="AL13" i="7"/>
  <c r="AL31" i="3" s="1"/>
  <c r="AO1" i="5"/>
  <c r="AO1" i="12"/>
  <c r="AM32" i="3"/>
  <c r="AM34" i="3"/>
  <c r="AM51" i="3"/>
  <c r="AM24" i="3"/>
  <c r="AO1" i="6"/>
  <c r="AM1" i="7"/>
  <c r="AM52" i="3"/>
  <c r="AM45" i="3"/>
  <c r="AM37" i="3"/>
  <c r="AN24" i="9" s="1"/>
  <c r="AM56" i="3"/>
  <c r="AN18" i="3"/>
  <c r="AN39" i="3" s="1"/>
  <c r="AM54" i="3"/>
  <c r="AM42" i="3"/>
  <c r="AN4" i="8"/>
  <c r="AM27" i="3"/>
  <c r="AM53" i="3"/>
  <c r="AM46" i="3"/>
  <c r="AM57" i="3"/>
  <c r="AM41" i="3"/>
  <c r="AM40" i="3"/>
  <c r="AM36" i="3"/>
  <c r="AM20" i="3"/>
  <c r="AM26" i="3"/>
  <c r="AM21" i="3"/>
  <c r="AN27" i="12"/>
  <c r="AL23" i="3" s="1"/>
  <c r="AN9" i="12"/>
  <c r="AN17" i="12"/>
  <c r="AN25" i="12"/>
  <c r="AN13" i="12"/>
  <c r="AN5" i="12"/>
  <c r="AN21" i="12"/>
  <c r="AM231" i="11"/>
  <c r="AM275" i="11" s="1"/>
  <c r="AS474" i="11"/>
  <c r="AS520" i="11" s="1"/>
  <c r="AS473" i="11"/>
  <c r="AS519" i="11" s="1"/>
  <c r="AQ518" i="11"/>
  <c r="AQ471" i="11"/>
  <c r="AQ517" i="11" s="1"/>
  <c r="AP470" i="11"/>
  <c r="AP516" i="11" s="1"/>
  <c r="AP469" i="11"/>
  <c r="AP515" i="11" s="1"/>
  <c r="AM234" i="11"/>
  <c r="AM278" i="11" s="1"/>
  <c r="X514" i="11"/>
  <c r="W423" i="11"/>
  <c r="X379" i="11" s="1"/>
  <c r="X419" i="11" s="1"/>
  <c r="X15" i="11" s="1"/>
  <c r="W23" i="8" s="1"/>
  <c r="W25" i="8" s="1"/>
  <c r="V49" i="3" s="1"/>
  <c r="AL365" i="11"/>
  <c r="AL364" i="11"/>
  <c r="AL319" i="11"/>
  <c r="AK362" i="11"/>
  <c r="AL317" i="11"/>
  <c r="AK316" i="11"/>
  <c r="AJ359" i="11"/>
  <c r="AJ314" i="11"/>
  <c r="AJ358" i="11" s="1"/>
  <c r="AI355" i="11"/>
  <c r="AM322" i="11"/>
  <c r="AN323" i="11"/>
  <c r="AN367" i="11" s="1"/>
  <c r="AM229" i="11"/>
  <c r="AM273" i="11" s="1"/>
  <c r="AN324" i="11"/>
  <c r="AN368" i="11" s="1"/>
  <c r="AM235" i="11"/>
  <c r="AM279" i="11" s="1"/>
  <c r="AN200" i="11"/>
  <c r="AM233" i="11"/>
  <c r="AM277" i="11" s="1"/>
  <c r="AM228" i="11"/>
  <c r="AM230" i="11"/>
  <c r="AM274" i="11" s="1"/>
  <c r="AL241" i="11"/>
  <c r="AL13" i="11" s="1"/>
  <c r="AM232" i="11"/>
  <c r="AM276" i="11" s="1"/>
  <c r="AL12" i="11"/>
  <c r="C8" i="3" l="1"/>
  <c r="C7" i="3"/>
  <c r="C9" i="3" s="1"/>
  <c r="F42" i="4" s="1"/>
  <c r="AC53" i="3"/>
  <c r="AB56" i="3"/>
  <c r="AM49" i="5"/>
  <c r="AK29" i="3" s="1"/>
  <c r="AK39" i="3" s="1"/>
  <c r="AM20" i="9"/>
  <c r="AJ51" i="3"/>
  <c r="AL17" i="9"/>
  <c r="AL21" i="9" s="1"/>
  <c r="AK40" i="3"/>
  <c r="AJ41" i="3"/>
  <c r="AM151" i="5"/>
  <c r="AK18" i="9"/>
  <c r="AI42" i="3"/>
  <c r="AJ22" i="9"/>
  <c r="AJ20" i="9"/>
  <c r="AN20" i="8"/>
  <c r="AN14" i="8"/>
  <c r="AN21" i="8"/>
  <c r="AN23" i="8"/>
  <c r="AN19" i="8"/>
  <c r="AN22" i="8"/>
  <c r="AN25" i="8"/>
  <c r="AM49" i="3" s="1"/>
  <c r="AN24" i="8"/>
  <c r="AO25" i="6"/>
  <c r="AO21" i="6"/>
  <c r="AO27" i="6"/>
  <c r="AM22" i="3" s="1"/>
  <c r="AN17" i="9" s="1"/>
  <c r="AN21" i="9" s="1"/>
  <c r="AO13" i="6"/>
  <c r="AO9" i="6"/>
  <c r="AO17" i="6"/>
  <c r="AO5" i="6"/>
  <c r="AP1" i="6"/>
  <c r="AP1" i="12"/>
  <c r="AN41" i="3"/>
  <c r="AN36" i="3"/>
  <c r="AN52" i="3"/>
  <c r="AO4" i="8"/>
  <c r="AN1" i="7"/>
  <c r="AN57" i="3"/>
  <c r="AN42" i="3"/>
  <c r="AN24" i="3"/>
  <c r="AN37" i="3"/>
  <c r="AO24" i="9" s="1"/>
  <c r="AN56" i="3"/>
  <c r="AN21" i="3"/>
  <c r="AN54" i="3"/>
  <c r="AO18" i="3"/>
  <c r="AO39" i="3" s="1"/>
  <c r="AN53" i="3"/>
  <c r="AN26" i="3"/>
  <c r="AN27" i="3"/>
  <c r="AN46" i="3"/>
  <c r="AN40" i="3"/>
  <c r="AN51" i="3"/>
  <c r="AN45" i="3"/>
  <c r="AP1" i="5"/>
  <c r="AN20" i="3"/>
  <c r="AN34" i="3"/>
  <c r="AN32" i="3"/>
  <c r="AO27" i="12"/>
  <c r="AM23" i="3" s="1"/>
  <c r="AO9" i="12"/>
  <c r="AO25" i="12"/>
  <c r="AO5" i="12"/>
  <c r="AO17" i="12"/>
  <c r="AO21" i="12"/>
  <c r="AO13" i="12"/>
  <c r="AO120" i="5"/>
  <c r="AO132" i="5"/>
  <c r="AO108" i="5"/>
  <c r="AO122" i="5"/>
  <c r="AO137" i="5"/>
  <c r="AO112" i="5"/>
  <c r="AO126" i="5"/>
  <c r="AO139" i="5"/>
  <c r="AO116" i="5"/>
  <c r="AO130" i="5"/>
  <c r="AO151" i="5"/>
  <c r="AM29" i="3" s="1"/>
  <c r="AN18" i="9" s="1"/>
  <c r="AN22" i="9" s="1"/>
  <c r="AM13" i="7"/>
  <c r="AM31" i="3" s="1"/>
  <c r="AM3" i="7"/>
  <c r="AM14" i="7"/>
  <c r="AM30" i="3" s="1"/>
  <c r="AR472" i="11"/>
  <c r="AR518" i="11" s="1"/>
  <c r="AR471" i="11"/>
  <c r="AR517" i="11" s="1"/>
  <c r="AQ470" i="11"/>
  <c r="AQ516" i="11" s="1"/>
  <c r="AR470" i="11" s="1"/>
  <c r="AQ469" i="11"/>
  <c r="AQ515" i="11" s="1"/>
  <c r="AN232" i="11"/>
  <c r="AN276" i="11" s="1"/>
  <c r="AN230" i="11"/>
  <c r="AN274" i="11" s="1"/>
  <c r="AN233" i="11"/>
  <c r="AN277" i="11" s="1"/>
  <c r="Y468" i="11"/>
  <c r="Y510" i="11" s="1"/>
  <c r="Y16" i="11" s="1"/>
  <c r="X24" i="8" s="1"/>
  <c r="X25" i="8" s="1"/>
  <c r="W49" i="3" s="1"/>
  <c r="AM366" i="11"/>
  <c r="AM321" i="11"/>
  <c r="AM365" i="11" s="1"/>
  <c r="AM320" i="11"/>
  <c r="AM364" i="11" s="1"/>
  <c r="AL363" i="11"/>
  <c r="AL318" i="11"/>
  <c r="AL362" i="11" s="1"/>
  <c r="AL361" i="11"/>
  <c r="AK360" i="11"/>
  <c r="AK315" i="11"/>
  <c r="AK359" i="11" s="1"/>
  <c r="AK314" i="11"/>
  <c r="AK358" i="11" s="1"/>
  <c r="AJ311" i="11"/>
  <c r="AJ330" i="11" s="1"/>
  <c r="AJ14" i="11" s="1"/>
  <c r="AI22" i="8" s="1"/>
  <c r="AM272" i="11"/>
  <c r="AM241" i="11"/>
  <c r="AM13" i="11" s="1"/>
  <c r="AO325" i="11"/>
  <c r="AO369" i="11" s="1"/>
  <c r="AN236" i="11"/>
  <c r="AN280" i="11" s="1"/>
  <c r="AO200" i="11"/>
  <c r="AN235" i="11"/>
  <c r="AN279" i="11" s="1"/>
  <c r="AO324" i="11"/>
  <c r="AO368" i="11" s="1"/>
  <c r="AN229" i="11"/>
  <c r="AN234" i="11"/>
  <c r="AN278" i="11" s="1"/>
  <c r="AO234" i="11" s="1"/>
  <c r="AO278" i="11" s="1"/>
  <c r="AN231" i="11"/>
  <c r="AN275" i="11" s="1"/>
  <c r="AM12" i="11"/>
  <c r="F57" i="4" l="1"/>
  <c r="G57" i="4" s="1"/>
  <c r="F68" i="4"/>
  <c r="G68" i="4" s="1"/>
  <c r="F44" i="4"/>
  <c r="G44" i="4" s="1"/>
  <c r="F65" i="4"/>
  <c r="G65" i="4" s="1"/>
  <c r="F50" i="4"/>
  <c r="G50" i="4" s="1"/>
  <c r="F49" i="4"/>
  <c r="G49" i="4" s="1"/>
  <c r="F67" i="4"/>
  <c r="G67" i="4" s="1"/>
  <c r="F60" i="4"/>
  <c r="G60" i="4" s="1"/>
  <c r="F64" i="4"/>
  <c r="G64" i="4" s="1"/>
  <c r="F52" i="4"/>
  <c r="G52" i="4" s="1"/>
  <c r="F59" i="4"/>
  <c r="G59" i="4" s="1"/>
  <c r="F47" i="4"/>
  <c r="G47" i="4" s="1"/>
  <c r="F45" i="4"/>
  <c r="G45" i="4" s="1"/>
  <c r="F46" i="4"/>
  <c r="G46" i="4" s="1"/>
  <c r="F66" i="4"/>
  <c r="G66" i="4" s="1"/>
  <c r="F54" i="4"/>
  <c r="G54" i="4" s="1"/>
  <c r="F69" i="4"/>
  <c r="G69" i="4" s="1"/>
  <c r="F56" i="4"/>
  <c r="G56" i="4" s="1"/>
  <c r="F53" i="4"/>
  <c r="G53" i="4" s="1"/>
  <c r="F51" i="4"/>
  <c r="G51" i="4" s="1"/>
  <c r="F63" i="4"/>
  <c r="G63" i="4" s="1"/>
  <c r="F43" i="4"/>
  <c r="G43" i="4" s="1"/>
  <c r="F58" i="4"/>
  <c r="G58" i="4" s="1"/>
  <c r="F61" i="4"/>
  <c r="G61" i="4" s="1"/>
  <c r="AK51" i="3"/>
  <c r="AK41" i="3"/>
  <c r="AD53" i="3"/>
  <c r="AC56" i="3"/>
  <c r="AL18" i="9"/>
  <c r="AM22" i="9" s="1"/>
  <c r="AM21" i="9"/>
  <c r="AK42" i="3"/>
  <c r="AK20" i="9"/>
  <c r="AK22" i="9"/>
  <c r="AJ42" i="3"/>
  <c r="AN20" i="9"/>
  <c r="AP21" i="6"/>
  <c r="AP9" i="6"/>
  <c r="AP27" i="6"/>
  <c r="AN22" i="3" s="1"/>
  <c r="AO17" i="9" s="1"/>
  <c r="AO21" i="9" s="1"/>
  <c r="AP17" i="6"/>
  <c r="AP13" i="6"/>
  <c r="AP25" i="6"/>
  <c r="AP5" i="6"/>
  <c r="AP116" i="5"/>
  <c r="AP126" i="5"/>
  <c r="AP132" i="5"/>
  <c r="AP130" i="5"/>
  <c r="AP122" i="5"/>
  <c r="AP112" i="5"/>
  <c r="AP139" i="5"/>
  <c r="AP137" i="5"/>
  <c r="AP120" i="5"/>
  <c r="AP108" i="5"/>
  <c r="AP151" i="5"/>
  <c r="AN29" i="3" s="1"/>
  <c r="AO18" i="9" s="1"/>
  <c r="AQ1" i="6"/>
  <c r="AQ1" i="12"/>
  <c r="AO56" i="3"/>
  <c r="AO21" i="3"/>
  <c r="AO34" i="3"/>
  <c r="AO32" i="3"/>
  <c r="AO42" i="3"/>
  <c r="AO26" i="3"/>
  <c r="AO24" i="3"/>
  <c r="AQ1" i="5"/>
  <c r="AO53" i="3"/>
  <c r="AO27" i="3"/>
  <c r="AO37" i="3"/>
  <c r="AP24" i="9" s="1"/>
  <c r="AO1" i="7"/>
  <c r="AO51" i="3"/>
  <c r="AO54" i="3"/>
  <c r="AO41" i="3"/>
  <c r="AP4" i="8"/>
  <c r="AO52" i="3"/>
  <c r="AO20" i="3"/>
  <c r="AO40" i="3"/>
  <c r="AO57" i="3"/>
  <c r="AO46" i="3"/>
  <c r="AO45" i="3"/>
  <c r="AO36" i="3"/>
  <c r="AN3" i="7"/>
  <c r="AN14" i="7"/>
  <c r="AN30" i="3" s="1"/>
  <c r="AN13" i="7"/>
  <c r="AN31" i="3" s="1"/>
  <c r="AO19" i="8"/>
  <c r="AO21" i="8"/>
  <c r="AO23" i="8"/>
  <c r="AO25" i="8"/>
  <c r="AN49" i="3" s="1"/>
  <c r="AO24" i="8"/>
  <c r="AO20" i="8"/>
  <c r="AO22" i="8"/>
  <c r="AO14" i="8"/>
  <c r="AP5" i="12"/>
  <c r="AP21" i="12"/>
  <c r="AP17" i="12"/>
  <c r="AP9" i="12"/>
  <c r="AP25" i="12"/>
  <c r="AP13" i="12"/>
  <c r="AP27" i="12"/>
  <c r="AN23" i="3" s="1"/>
  <c r="AO232" i="11"/>
  <c r="AO276" i="11" s="1"/>
  <c r="AO233" i="11"/>
  <c r="AO277" i="11" s="1"/>
  <c r="AO231" i="11"/>
  <c r="AO275" i="11" s="1"/>
  <c r="AO230" i="11"/>
  <c r="AO274" i="11" s="1"/>
  <c r="AS472" i="11"/>
  <c r="AS518" i="11" s="1"/>
  <c r="AS471" i="11"/>
  <c r="AS517" i="11" s="1"/>
  <c r="AR516" i="11"/>
  <c r="AR469" i="11"/>
  <c r="AR510" i="11" s="1"/>
  <c r="Y514" i="11"/>
  <c r="AN322" i="11"/>
  <c r="AN366" i="11" s="1"/>
  <c r="AN321" i="11"/>
  <c r="AN365" i="11" s="1"/>
  <c r="AN320" i="11"/>
  <c r="AN364" i="11" s="1"/>
  <c r="AM319" i="11"/>
  <c r="AM363" i="11" s="1"/>
  <c r="AM318" i="11"/>
  <c r="AM317" i="11"/>
  <c r="AM361" i="11" s="1"/>
  <c r="AL316" i="11"/>
  <c r="AL360" i="11" s="1"/>
  <c r="AL315" i="11"/>
  <c r="AL359" i="11" s="1"/>
  <c r="AL314" i="11"/>
  <c r="AJ355" i="11"/>
  <c r="AK311" i="11" s="1"/>
  <c r="AK330" i="11" s="1"/>
  <c r="AK14" i="11" s="1"/>
  <c r="AJ22" i="8" s="1"/>
  <c r="AO323" i="11"/>
  <c r="AN273" i="11"/>
  <c r="AN241" i="11"/>
  <c r="AN13" i="11" s="1"/>
  <c r="AP324" i="11"/>
  <c r="AP368" i="11" s="1"/>
  <c r="AP326" i="11"/>
  <c r="AP370" i="11" s="1"/>
  <c r="AO236" i="11"/>
  <c r="AO280" i="11" s="1"/>
  <c r="AP200" i="11"/>
  <c r="AO235" i="11"/>
  <c r="AO279" i="11" s="1"/>
  <c r="AO237" i="11"/>
  <c r="AO281" i="11" s="1"/>
  <c r="AP325" i="11"/>
  <c r="AP369" i="11" s="1"/>
  <c r="G42" i="4"/>
  <c r="G70" i="4" l="1"/>
  <c r="F70" i="4"/>
  <c r="I59" i="4" s="1"/>
  <c r="AL20" i="9"/>
  <c r="AE53" i="3"/>
  <c r="AD56" i="3"/>
  <c r="AL22" i="9"/>
  <c r="C11" i="3"/>
  <c r="AI21" i="3" s="1"/>
  <c r="AI20" i="3" s="1"/>
  <c r="AQ17" i="6"/>
  <c r="AQ5" i="6"/>
  <c r="AQ13" i="6"/>
  <c r="AQ21" i="6"/>
  <c r="AQ27" i="6"/>
  <c r="AO22" i="3" s="1"/>
  <c r="AP17" i="9" s="1"/>
  <c r="AQ9" i="6"/>
  <c r="AQ25" i="6"/>
  <c r="AP19" i="8"/>
  <c r="AP24" i="8"/>
  <c r="AP22" i="8"/>
  <c r="AP20" i="8"/>
  <c r="AP25" i="8"/>
  <c r="AO49" i="3" s="1"/>
  <c r="AP21" i="8"/>
  <c r="AP23" i="8"/>
  <c r="AP14" i="8"/>
  <c r="AO3" i="7"/>
  <c r="AO13" i="7"/>
  <c r="AO31" i="3" s="1"/>
  <c r="AO14" i="7"/>
  <c r="AO30" i="3" s="1"/>
  <c r="AQ112" i="5"/>
  <c r="AQ130" i="5"/>
  <c r="AQ122" i="5"/>
  <c r="AQ151" i="5"/>
  <c r="AO29" i="3" s="1"/>
  <c r="AP18" i="9" s="1"/>
  <c r="AP22" i="9" s="1"/>
  <c r="AQ139" i="5"/>
  <c r="AQ120" i="5"/>
  <c r="AQ137" i="5"/>
  <c r="AQ132" i="5"/>
  <c r="AQ116" i="5"/>
  <c r="AQ108" i="5"/>
  <c r="AQ126" i="5"/>
  <c r="AQ27" i="12"/>
  <c r="AO23" i="3" s="1"/>
  <c r="AQ5" i="12"/>
  <c r="AQ25" i="12"/>
  <c r="AQ17" i="12"/>
  <c r="AQ21" i="12"/>
  <c r="AQ9" i="12"/>
  <c r="AQ13" i="12"/>
  <c r="AO20" i="9"/>
  <c r="AO22" i="9"/>
  <c r="AP232" i="11"/>
  <c r="AP276" i="11" s="1"/>
  <c r="AP231" i="11"/>
  <c r="AP275" i="11" s="1"/>
  <c r="AP234" i="11"/>
  <c r="AP278" i="11" s="1"/>
  <c r="AS470" i="11"/>
  <c r="AS510" i="11" s="1"/>
  <c r="AR515" i="11"/>
  <c r="Z468" i="11"/>
  <c r="Z510" i="11" s="1"/>
  <c r="Z16" i="11" s="1"/>
  <c r="Y24" i="8" s="1"/>
  <c r="Y25" i="8" s="1"/>
  <c r="X49" i="3" s="1"/>
  <c r="AO367" i="11"/>
  <c r="AO322" i="11"/>
  <c r="AO366" i="11" s="1"/>
  <c r="AO321" i="11"/>
  <c r="AO320" i="11"/>
  <c r="AO364" i="11" s="1"/>
  <c r="AN319" i="11"/>
  <c r="AN363" i="11" s="1"/>
  <c r="AM362" i="11"/>
  <c r="AN317" i="11"/>
  <c r="AN361" i="11" s="1"/>
  <c r="AM316" i="11"/>
  <c r="AM360" i="11" s="1"/>
  <c r="AM315" i="11"/>
  <c r="AM359" i="11" s="1"/>
  <c r="AL330" i="11"/>
  <c r="AL14" i="11" s="1"/>
  <c r="AL358" i="11"/>
  <c r="AQ324" i="11"/>
  <c r="AQ368" i="11" s="1"/>
  <c r="AQ327" i="11"/>
  <c r="AQ371" i="11" s="1"/>
  <c r="AP238" i="11"/>
  <c r="AP282" i="11" s="1"/>
  <c r="AP236" i="11"/>
  <c r="AP280" i="11" s="1"/>
  <c r="AP237" i="11"/>
  <c r="AP281" i="11" s="1"/>
  <c r="AQ200" i="11"/>
  <c r="AQ234" i="11" s="1"/>
  <c r="AQ278" i="11" s="1"/>
  <c r="AP235" i="11"/>
  <c r="AP279" i="11" s="1"/>
  <c r="AQ326" i="11"/>
  <c r="AQ370" i="11" s="1"/>
  <c r="AO241" i="11"/>
  <c r="AO13" i="11" s="1"/>
  <c r="AQ325" i="11"/>
  <c r="AQ369" i="11" s="1"/>
  <c r="AP233" i="11"/>
  <c r="AP277" i="11" s="1"/>
  <c r="AN12" i="11"/>
  <c r="I54" i="4"/>
  <c r="C81" i="4" l="1"/>
  <c r="D31" i="4" s="1"/>
  <c r="I63" i="4"/>
  <c r="I67" i="4"/>
  <c r="I42" i="4"/>
  <c r="I65" i="4"/>
  <c r="I52" i="4"/>
  <c r="I45" i="4"/>
  <c r="I66" i="4"/>
  <c r="I49" i="4"/>
  <c r="I61" i="4"/>
  <c r="I53" i="4"/>
  <c r="I50" i="4"/>
  <c r="I56" i="4"/>
  <c r="I51" i="4"/>
  <c r="I60" i="4"/>
  <c r="I57" i="4"/>
  <c r="I64" i="4"/>
  <c r="I43" i="4"/>
  <c r="I44" i="4"/>
  <c r="I68" i="4"/>
  <c r="I46" i="4"/>
  <c r="I58" i="4"/>
  <c r="I47" i="4"/>
  <c r="AF53" i="3"/>
  <c r="AE56" i="3"/>
  <c r="H59" i="3" s="1"/>
  <c r="AI24" i="3"/>
  <c r="AI52" i="3"/>
  <c r="J21" i="3"/>
  <c r="J20" i="3" s="1"/>
  <c r="O21" i="3"/>
  <c r="O20" i="3" s="1"/>
  <c r="G21" i="3"/>
  <c r="G20" i="3" s="1"/>
  <c r="AF21" i="3"/>
  <c r="AF20" i="3" s="1"/>
  <c r="Y21" i="3"/>
  <c r="Y20" i="3" s="1"/>
  <c r="L21" i="3"/>
  <c r="L20" i="3" s="1"/>
  <c r="AJ21" i="3"/>
  <c r="AJ20" i="3" s="1"/>
  <c r="V21" i="3"/>
  <c r="V20" i="3" s="1"/>
  <c r="M21" i="3"/>
  <c r="M20" i="3" s="1"/>
  <c r="K21" i="3"/>
  <c r="K20" i="3" s="1"/>
  <c r="AH21" i="3"/>
  <c r="AH20" i="3" s="1"/>
  <c r="AB21" i="3"/>
  <c r="AB20" i="3" s="1"/>
  <c r="AG21" i="3"/>
  <c r="AG20" i="3" s="1"/>
  <c r="AG52" i="3" s="1"/>
  <c r="AA21" i="3"/>
  <c r="AA20" i="3" s="1"/>
  <c r="AK21" i="3"/>
  <c r="AK20" i="3" s="1"/>
  <c r="B21" i="3"/>
  <c r="B20" i="3" s="1"/>
  <c r="AN33" i="3" s="1"/>
  <c r="P21" i="3"/>
  <c r="P20" i="3" s="1"/>
  <c r="R21" i="3"/>
  <c r="R20" i="3" s="1"/>
  <c r="AC21" i="3"/>
  <c r="AC20" i="3" s="1"/>
  <c r="W21" i="3"/>
  <c r="W20" i="3" s="1"/>
  <c r="D21" i="3"/>
  <c r="D20" i="3" s="1"/>
  <c r="D24" i="3" s="1"/>
  <c r="C21" i="3"/>
  <c r="C20" i="3" s="1"/>
  <c r="U21" i="3"/>
  <c r="U20" i="3" s="1"/>
  <c r="D34" i="4"/>
  <c r="D33" i="4" s="1"/>
  <c r="S21" i="3"/>
  <c r="S20" i="3" s="1"/>
  <c r="I21" i="3"/>
  <c r="I20" i="3" s="1"/>
  <c r="F21" i="3"/>
  <c r="F20" i="3" s="1"/>
  <c r="N21" i="3"/>
  <c r="N20" i="3" s="1"/>
  <c r="Q21" i="3"/>
  <c r="Q20" i="3" s="1"/>
  <c r="Q52" i="3" s="1"/>
  <c r="AD21" i="3"/>
  <c r="AD20" i="3" s="1"/>
  <c r="AE21" i="3"/>
  <c r="AE20" i="3" s="1"/>
  <c r="Z21" i="3"/>
  <c r="Z20" i="3" s="1"/>
  <c r="X21" i="3"/>
  <c r="X20" i="3" s="1"/>
  <c r="X52" i="3" s="1"/>
  <c r="H21" i="3"/>
  <c r="H20" i="3" s="1"/>
  <c r="E21" i="3"/>
  <c r="E20" i="3" s="1"/>
  <c r="T21" i="3"/>
  <c r="T20" i="3" s="1"/>
  <c r="T52" i="3" s="1"/>
  <c r="C82" i="4"/>
  <c r="AK33" i="3"/>
  <c r="AO33" i="3"/>
  <c r="AP21" i="9"/>
  <c r="AP20" i="9"/>
  <c r="AQ232" i="11"/>
  <c r="AQ276" i="11" s="1"/>
  <c r="AS516" i="11"/>
  <c r="AQ233" i="11"/>
  <c r="AQ277" i="11" s="1"/>
  <c r="Z514" i="11"/>
  <c r="AP323" i="11"/>
  <c r="AP367" i="11" s="1"/>
  <c r="AP322" i="11"/>
  <c r="AO365" i="11"/>
  <c r="AP320" i="11"/>
  <c r="AO319" i="11"/>
  <c r="AO363" i="11" s="1"/>
  <c r="AN318" i="11"/>
  <c r="AN362" i="11" s="1"/>
  <c r="AO317" i="11"/>
  <c r="AO361" i="11" s="1"/>
  <c r="AN316" i="11"/>
  <c r="AN360" i="11" s="1"/>
  <c r="AN315" i="11"/>
  <c r="AN359" i="11" s="1"/>
  <c r="AO315" i="11" s="1"/>
  <c r="AM314" i="11"/>
  <c r="AM330" i="11" s="1"/>
  <c r="AM14" i="11" s="1"/>
  <c r="AP241" i="11"/>
  <c r="AP13" i="11" s="1"/>
  <c r="AQ235" i="11"/>
  <c r="AQ279" i="11" s="1"/>
  <c r="AQ237" i="11"/>
  <c r="AQ281" i="11" s="1"/>
  <c r="AQ239" i="11"/>
  <c r="AQ283" i="11" s="1"/>
  <c r="AQ238" i="11"/>
  <c r="AQ282" i="11" s="1"/>
  <c r="AQ236" i="11"/>
  <c r="AQ280" i="11" s="1"/>
  <c r="U77" i="4"/>
  <c r="B85" i="4"/>
  <c r="S33" i="3" l="1"/>
  <c r="T32" i="3" s="1"/>
  <c r="T34" i="3" s="1"/>
  <c r="O33" i="3"/>
  <c r="P32" i="3" s="1"/>
  <c r="P34" i="3" s="1"/>
  <c r="I70" i="4"/>
  <c r="V33" i="3"/>
  <c r="W32" i="3" s="1"/>
  <c r="W34" i="3" s="1"/>
  <c r="R33" i="3"/>
  <c r="S32" i="3" s="1"/>
  <c r="S34" i="3" s="1"/>
  <c r="B33" i="3"/>
  <c r="C32" i="3" s="1"/>
  <c r="C34" i="3" s="1"/>
  <c r="U33" i="3"/>
  <c r="V32" i="3" s="1"/>
  <c r="V34" i="3" s="1"/>
  <c r="Q33" i="3"/>
  <c r="R32" i="3" s="1"/>
  <c r="R34" i="3" s="1"/>
  <c r="AM33" i="3"/>
  <c r="X33" i="3"/>
  <c r="Y32" i="3" s="1"/>
  <c r="Y34" i="3" s="1"/>
  <c r="W33" i="3"/>
  <c r="X32" i="3" s="1"/>
  <c r="X34" i="3" s="1"/>
  <c r="T33" i="3"/>
  <c r="U32" i="3" s="1"/>
  <c r="U34" i="3" s="1"/>
  <c r="P33" i="3"/>
  <c r="Q32" i="3" s="1"/>
  <c r="Q34" i="3" s="1"/>
  <c r="AG53" i="3"/>
  <c r="AF56" i="3"/>
  <c r="AK24" i="3"/>
  <c r="AK52" i="3"/>
  <c r="AH24" i="3"/>
  <c r="AH52" i="3"/>
  <c r="AJ24" i="3"/>
  <c r="AJ52" i="3"/>
  <c r="E24" i="3"/>
  <c r="E52" i="3"/>
  <c r="AE24" i="3"/>
  <c r="AE52" i="3"/>
  <c r="F24" i="3"/>
  <c r="F52" i="3"/>
  <c r="S24" i="3"/>
  <c r="S52" i="3"/>
  <c r="U24" i="3"/>
  <c r="U52" i="3"/>
  <c r="D52" i="3"/>
  <c r="AC24" i="3"/>
  <c r="AC52" i="3"/>
  <c r="P24" i="3"/>
  <c r="P36" i="3" s="1"/>
  <c r="P52" i="3"/>
  <c r="M24" i="3"/>
  <c r="M52" i="3"/>
  <c r="Y24" i="3"/>
  <c r="Y36" i="3" s="1"/>
  <c r="Y52" i="3"/>
  <c r="G24" i="3"/>
  <c r="G52" i="3"/>
  <c r="H24" i="3"/>
  <c r="H52" i="3"/>
  <c r="Z24" i="3"/>
  <c r="Z52" i="3"/>
  <c r="AD24" i="3"/>
  <c r="AD52" i="3"/>
  <c r="N24" i="3"/>
  <c r="N52" i="3"/>
  <c r="I24" i="3"/>
  <c r="I52" i="3"/>
  <c r="C24" i="3"/>
  <c r="C52" i="3"/>
  <c r="W24" i="3"/>
  <c r="W36" i="3" s="1"/>
  <c r="W52" i="3"/>
  <c r="R24" i="3"/>
  <c r="R52" i="3"/>
  <c r="AL33" i="3"/>
  <c r="B52" i="3"/>
  <c r="B54" i="3" s="1"/>
  <c r="AA24" i="3"/>
  <c r="AA52" i="3"/>
  <c r="AB24" i="3"/>
  <c r="AB52" i="3"/>
  <c r="K24" i="3"/>
  <c r="K52" i="3"/>
  <c r="V24" i="3"/>
  <c r="V36" i="3" s="1"/>
  <c r="V52" i="3"/>
  <c r="L24" i="3"/>
  <c r="L52" i="3"/>
  <c r="AF24" i="3"/>
  <c r="AF52" i="3"/>
  <c r="O24" i="3"/>
  <c r="O52" i="3"/>
  <c r="J24" i="3"/>
  <c r="J52" i="3"/>
  <c r="AG24" i="3"/>
  <c r="B24" i="3"/>
  <c r="B36" i="3" s="1"/>
  <c r="B37" i="3" s="1"/>
  <c r="C24" i="9" s="1"/>
  <c r="Q24" i="3"/>
  <c r="T24" i="3"/>
  <c r="T36" i="3" s="1"/>
  <c r="X24" i="3"/>
  <c r="X36" i="3" s="1"/>
  <c r="AA468" i="11"/>
  <c r="AA510" i="11" s="1"/>
  <c r="AA16" i="11" s="1"/>
  <c r="Z24" i="8" s="1"/>
  <c r="Z25" i="8" s="1"/>
  <c r="Y49" i="3" s="1"/>
  <c r="AQ323" i="11"/>
  <c r="AQ367" i="11" s="1"/>
  <c r="AP366" i="11"/>
  <c r="AP321" i="11"/>
  <c r="AP365" i="11" s="1"/>
  <c r="AP364" i="11"/>
  <c r="AP319" i="11"/>
  <c r="AP363" i="11" s="1"/>
  <c r="AO318" i="11"/>
  <c r="AO362" i="11" s="1"/>
  <c r="AP317" i="11"/>
  <c r="AP361" i="11" s="1"/>
  <c r="AQ317" i="11" s="1"/>
  <c r="AO316" i="11"/>
  <c r="AO360" i="11" s="1"/>
  <c r="AP316" i="11" s="1"/>
  <c r="AM358" i="11"/>
  <c r="AN314" i="11" s="1"/>
  <c r="AN330" i="11" s="1"/>
  <c r="AN14" i="11" s="1"/>
  <c r="AQ241" i="11"/>
  <c r="AQ13" i="11" s="1"/>
  <c r="AK21" i="8" s="1"/>
  <c r="AO12" i="11"/>
  <c r="B13" i="9"/>
  <c r="C13" i="9" s="1"/>
  <c r="D35" i="4"/>
  <c r="D85" i="4"/>
  <c r="U81" i="4"/>
  <c r="V81" i="4" s="1"/>
  <c r="D32" i="4"/>
  <c r="U83" i="4"/>
  <c r="U36" i="3" l="1"/>
  <c r="R36" i="3"/>
  <c r="S36" i="3"/>
  <c r="Q36" i="3"/>
  <c r="C36" i="3"/>
  <c r="C37" i="3" s="1"/>
  <c r="D24" i="9" s="1"/>
  <c r="C54" i="3"/>
  <c r="D54" i="3" s="1"/>
  <c r="E54" i="3" s="1"/>
  <c r="F54" i="3" s="1"/>
  <c r="G54" i="3" s="1"/>
  <c r="H54" i="3" s="1"/>
  <c r="I54" i="3" s="1"/>
  <c r="J54" i="3" s="1"/>
  <c r="K54" i="3" s="1"/>
  <c r="L54" i="3" s="1"/>
  <c r="M54" i="3" s="1"/>
  <c r="N54" i="3" s="1"/>
  <c r="O54" i="3" s="1"/>
  <c r="P54" i="3" s="1"/>
  <c r="Q54" i="3" s="1"/>
  <c r="AH53" i="3"/>
  <c r="AG56" i="3"/>
  <c r="B57" i="3"/>
  <c r="D59" i="3"/>
  <c r="Y33" i="3"/>
  <c r="Z32" i="3" s="1"/>
  <c r="Z34" i="3" s="1"/>
  <c r="Z36" i="3" s="1"/>
  <c r="AO330" i="11"/>
  <c r="AO14" i="11" s="1"/>
  <c r="AA514" i="11"/>
  <c r="AQ322" i="11"/>
  <c r="AQ366" i="11" s="1"/>
  <c r="AQ321" i="11"/>
  <c r="AQ365" i="11" s="1"/>
  <c r="AQ320" i="11"/>
  <c r="AQ364" i="11" s="1"/>
  <c r="AQ319" i="11"/>
  <c r="AQ363" i="11" s="1"/>
  <c r="AP318" i="11"/>
  <c r="AP362" i="11" s="1"/>
  <c r="R54" i="3" l="1"/>
  <c r="Q57" i="3"/>
  <c r="H57" i="3"/>
  <c r="M57" i="3"/>
  <c r="G57" i="3"/>
  <c r="E57" i="3"/>
  <c r="K57" i="3"/>
  <c r="D57" i="3"/>
  <c r="I57" i="3"/>
  <c r="F57" i="3"/>
  <c r="N57" i="3"/>
  <c r="L57" i="3"/>
  <c r="C57" i="3"/>
  <c r="P57" i="3"/>
  <c r="AI53" i="3"/>
  <c r="AH56" i="3"/>
  <c r="J57" i="3"/>
  <c r="O57" i="3"/>
  <c r="AB468" i="11"/>
  <c r="AB510" i="11" s="1"/>
  <c r="AB16" i="11" s="1"/>
  <c r="AA24" i="8" s="1"/>
  <c r="AA25" i="8" s="1"/>
  <c r="Z49" i="3" s="1"/>
  <c r="AP330" i="11"/>
  <c r="AP14" i="11" s="1"/>
  <c r="AQ318" i="11"/>
  <c r="AQ330" i="11" s="1"/>
  <c r="AQ14" i="11" s="1"/>
  <c r="AK22" i="8" s="1"/>
  <c r="AP12" i="11"/>
  <c r="S54" i="3" l="1"/>
  <c r="R57" i="3"/>
  <c r="AJ53" i="3"/>
  <c r="AI56" i="3"/>
  <c r="Z33" i="3"/>
  <c r="AA32" i="3" s="1"/>
  <c r="AA34" i="3" s="1"/>
  <c r="AA36" i="3" s="1"/>
  <c r="AB514" i="11"/>
  <c r="AQ362" i="11"/>
  <c r="AQ12" i="11"/>
  <c r="AK20" i="8" s="1"/>
  <c r="AK53" i="3" l="1"/>
  <c r="AK56" i="3" s="1"/>
  <c r="AJ56" i="3"/>
  <c r="T54" i="3"/>
  <c r="S57" i="3"/>
  <c r="AC468" i="11"/>
  <c r="AC510" i="11" s="1"/>
  <c r="AC16" i="11" s="1"/>
  <c r="AB24" i="8" s="1"/>
  <c r="AB25" i="8" s="1"/>
  <c r="AA49" i="3" s="1"/>
  <c r="U54" i="3" l="1"/>
  <c r="T57" i="3"/>
  <c r="AA33" i="3"/>
  <c r="AB32" i="3" s="1"/>
  <c r="AB34" i="3" s="1"/>
  <c r="AB36" i="3" s="1"/>
  <c r="AC514" i="11"/>
  <c r="V54" i="3" l="1"/>
  <c r="U57" i="3"/>
  <c r="AD468" i="11"/>
  <c r="AD510" i="11" s="1"/>
  <c r="AD16" i="11" s="1"/>
  <c r="AC24" i="8" s="1"/>
  <c r="AC25" i="8" s="1"/>
  <c r="AB49" i="3" s="1"/>
  <c r="W54" i="3" l="1"/>
  <c r="V57" i="3"/>
  <c r="AB33" i="3"/>
  <c r="AC32" i="3" s="1"/>
  <c r="AC34" i="3" s="1"/>
  <c r="AC36" i="3" s="1"/>
  <c r="AD514" i="11"/>
  <c r="X54" i="3" l="1"/>
  <c r="W57" i="3"/>
  <c r="AE468" i="11"/>
  <c r="AE510" i="11" s="1"/>
  <c r="AE16" i="11" s="1"/>
  <c r="AD24" i="8" s="1"/>
  <c r="AD25" i="8" s="1"/>
  <c r="AC49" i="3" s="1"/>
  <c r="Y54" i="3" l="1"/>
  <c r="X57" i="3"/>
  <c r="AC33" i="3"/>
  <c r="AD32" i="3" s="1"/>
  <c r="AD34" i="3" s="1"/>
  <c r="AD36" i="3" s="1"/>
  <c r="AE514" i="11"/>
  <c r="AF468" i="11" s="1"/>
  <c r="AF510" i="11" s="1"/>
  <c r="AF16" i="11" s="1"/>
  <c r="AE24" i="8" s="1"/>
  <c r="AE25" i="8" s="1"/>
  <c r="AD49" i="3" s="1"/>
  <c r="Z54" i="3" l="1"/>
  <c r="Y57" i="3"/>
  <c r="AD33" i="3"/>
  <c r="AE32" i="3" s="1"/>
  <c r="AE34" i="3" s="1"/>
  <c r="AE36" i="3" s="1"/>
  <c r="AF514" i="11"/>
  <c r="AA54" i="3" l="1"/>
  <c r="Z57" i="3"/>
  <c r="AG468" i="11"/>
  <c r="AG510" i="11" s="1"/>
  <c r="AG16" i="11" s="1"/>
  <c r="AF24" i="8" s="1"/>
  <c r="AF25" i="8" s="1"/>
  <c r="AE49" i="3" s="1"/>
  <c r="AB54" i="3" l="1"/>
  <c r="AA57" i="3"/>
  <c r="AE33" i="3"/>
  <c r="AF32" i="3" s="1"/>
  <c r="AF34" i="3" s="1"/>
  <c r="AF36" i="3" s="1"/>
  <c r="AG514" i="11"/>
  <c r="AC54" i="3" l="1"/>
  <c r="AB57" i="3"/>
  <c r="AH468" i="11"/>
  <c r="AH510" i="11" s="1"/>
  <c r="AH16" i="11" s="1"/>
  <c r="AG24" i="8" s="1"/>
  <c r="AG25" i="8" s="1"/>
  <c r="AF49" i="3" s="1"/>
  <c r="AD54" i="3" l="1"/>
  <c r="AC57" i="3"/>
  <c r="AF33" i="3"/>
  <c r="AG34" i="3" s="1"/>
  <c r="AG36" i="3" s="1"/>
  <c r="AH514" i="11"/>
  <c r="AI468" i="11" s="1"/>
  <c r="AI510" i="11" s="1"/>
  <c r="AI16" i="11" s="1"/>
  <c r="AH24" i="8" s="1"/>
  <c r="AH25" i="8" s="1"/>
  <c r="AG49" i="3" s="1"/>
  <c r="AE54" i="3" l="1"/>
  <c r="AD57" i="3"/>
  <c r="AG33" i="3"/>
  <c r="AH32" i="3" s="1"/>
  <c r="AH34" i="3" s="1"/>
  <c r="AH36" i="3" s="1"/>
  <c r="AI514" i="11"/>
  <c r="AF54" i="3" l="1"/>
  <c r="AE57" i="3"/>
  <c r="L59" i="3" s="1"/>
  <c r="AJ468" i="11"/>
  <c r="AJ510" i="11" s="1"/>
  <c r="AJ16" i="11" s="1"/>
  <c r="AI24" i="8" s="1"/>
  <c r="AI25" i="8" s="1"/>
  <c r="AH49" i="3" s="1"/>
  <c r="AG54" i="3" l="1"/>
  <c r="AF57" i="3"/>
  <c r="AH33" i="3"/>
  <c r="AI32" i="3" s="1"/>
  <c r="AI34" i="3" s="1"/>
  <c r="AI36" i="3" s="1"/>
  <c r="AJ514" i="11"/>
  <c r="AH54" i="3" l="1"/>
  <c r="AG57" i="3"/>
  <c r="AK468" i="11"/>
  <c r="AK510" i="11" s="1"/>
  <c r="AK16" i="11" s="1"/>
  <c r="AJ24" i="8" s="1"/>
  <c r="AJ25" i="8" s="1"/>
  <c r="AI49" i="3" s="1"/>
  <c r="AI54" i="3" l="1"/>
  <c r="AH57" i="3"/>
  <c r="AI33" i="3"/>
  <c r="AJ32" i="3" s="1"/>
  <c r="AJ34" i="3" s="1"/>
  <c r="AJ36" i="3" s="1"/>
  <c r="AK514" i="11"/>
  <c r="AJ54" i="3" l="1"/>
  <c r="AI57" i="3"/>
  <c r="AL468" i="11"/>
  <c r="AL510" i="11" s="1"/>
  <c r="AL16" i="11" s="1"/>
  <c r="AK54" i="3" l="1"/>
  <c r="AK57" i="3" s="1"/>
  <c r="AJ57" i="3"/>
  <c r="AL514" i="11"/>
  <c r="AM468" i="11" l="1"/>
  <c r="AM510" i="11" s="1"/>
  <c r="AM16" i="11" s="1"/>
  <c r="AM514" i="11" l="1"/>
  <c r="AN468" i="11" s="1"/>
  <c r="AN510" i="11" l="1"/>
  <c r="AN16" i="11" s="1"/>
  <c r="AN514" i="11" l="1"/>
  <c r="AO468" i="11" s="1"/>
  <c r="AO510" i="11" l="1"/>
  <c r="AO16" i="11" s="1"/>
  <c r="AO514" i="11" l="1"/>
  <c r="AP468" i="11" s="1"/>
  <c r="AP510" i="11" s="1"/>
  <c r="AP16" i="11" s="1"/>
  <c r="AP514" i="11" l="1"/>
  <c r="AQ468" i="11" s="1"/>
  <c r="AQ510" i="11" s="1"/>
  <c r="AQ16" i="11" s="1"/>
  <c r="AK24" i="8" s="1"/>
  <c r="AK25" i="8" s="1"/>
  <c r="AJ49" i="3" s="1"/>
  <c r="U84" i="4"/>
  <c r="V84" i="4" s="1"/>
  <c r="H81" i="4"/>
  <c r="U78" i="4"/>
  <c r="V78" i="4" s="1"/>
  <c r="B84" i="4"/>
  <c r="E84" i="4" s="1"/>
  <c r="F84" i="4" s="1"/>
  <c r="B83" i="4"/>
  <c r="E83" i="4" s="1"/>
  <c r="AJ33" i="3" l="1"/>
  <c r="AK32" i="3" s="1"/>
  <c r="AK34" i="3" s="1"/>
  <c r="AK36" i="3" s="1"/>
  <c r="AQ514" i="11"/>
  <c r="E85" i="4"/>
  <c r="F85" i="4" s="1"/>
  <c r="U87" i="4" s="1"/>
  <c r="V87" i="4" s="1"/>
  <c r="F83" i="4"/>
  <c r="U79" i="4"/>
  <c r="V79" i="4" s="1"/>
  <c r="D84" i="4"/>
  <c r="D83" i="4"/>
  <c r="U86" i="4"/>
  <c r="V86" i="4" s="1"/>
  <c r="U85" i="4"/>
  <c r="V85" i="4" s="1"/>
  <c r="U80" i="4"/>
  <c r="V80" i="4" s="1"/>
  <c r="D81" i="4" l="1"/>
  <c r="E81" i="4"/>
  <c r="I80" i="4"/>
  <c r="I82" i="4" s="1"/>
  <c r="H80" i="4"/>
  <c r="H82" i="4" s="1"/>
  <c r="E330" i="11" l="1"/>
  <c r="E14" i="11" s="1"/>
  <c r="D22" i="8" s="1"/>
  <c r="D25" i="8" s="1"/>
  <c r="C49" i="3" s="1"/>
  <c r="F290" i="11"/>
  <c r="F334" i="11" s="1"/>
  <c r="C33" i="3" l="1"/>
  <c r="D32" i="3" s="1"/>
  <c r="D34" i="3" s="1"/>
  <c r="D36" i="3" s="1"/>
  <c r="D37" i="3" s="1"/>
  <c r="E24" i="9" s="1"/>
  <c r="F330" i="11"/>
  <c r="F14" i="11" s="1"/>
  <c r="E22" i="8" s="1"/>
  <c r="E25" i="8" s="1"/>
  <c r="D49" i="3" s="1"/>
  <c r="G290" i="11"/>
  <c r="G334" i="11" s="1"/>
  <c r="D33" i="3" l="1"/>
  <c r="E32" i="3" s="1"/>
  <c r="E34" i="3" s="1"/>
  <c r="E36" i="3" s="1"/>
  <c r="E37" i="3" s="1"/>
  <c r="F24" i="9" s="1"/>
  <c r="G330" i="11"/>
  <c r="G14" i="11" s="1"/>
  <c r="F22" i="8" s="1"/>
  <c r="F25" i="8" s="1"/>
  <c r="E49" i="3" s="1"/>
  <c r="E33" i="3" l="1"/>
  <c r="F32" i="3" s="1"/>
  <c r="F34" i="3" s="1"/>
  <c r="F36" i="3" s="1"/>
  <c r="F37" i="3" s="1"/>
  <c r="G24" i="9" s="1"/>
  <c r="H290" i="11"/>
  <c r="H334" i="11" s="1"/>
  <c r="H330" i="11" l="1"/>
  <c r="H14" i="11" s="1"/>
  <c r="G22" i="8" s="1"/>
  <c r="G25" i="8" s="1"/>
  <c r="F49" i="3" s="1"/>
  <c r="F33" i="3" l="1"/>
  <c r="G32" i="3" s="1"/>
  <c r="G34" i="3" s="1"/>
  <c r="G36" i="3" s="1"/>
  <c r="G37" i="3" s="1"/>
  <c r="H24" i="9" s="1"/>
  <c r="I290" i="11"/>
  <c r="I334" i="11" s="1"/>
  <c r="I330" i="11" l="1"/>
  <c r="I14" i="11" s="1"/>
  <c r="H22" i="8" s="1"/>
  <c r="H25" i="8" s="1"/>
  <c r="G49" i="3" s="1"/>
  <c r="G33" i="3" l="1"/>
  <c r="H32" i="3" s="1"/>
  <c r="H34" i="3" s="1"/>
  <c r="H36" i="3" s="1"/>
  <c r="H37" i="3" s="1"/>
  <c r="I24" i="9" s="1"/>
  <c r="J290" i="11"/>
  <c r="J330" i="11" l="1"/>
  <c r="J14" i="11" s="1"/>
  <c r="I22" i="8" s="1"/>
  <c r="I25" i="8" s="1"/>
  <c r="H49" i="3" s="1"/>
  <c r="J334" i="11"/>
  <c r="H33" i="3" l="1"/>
  <c r="I32" i="3" s="1"/>
  <c r="I34" i="3" s="1"/>
  <c r="I36" i="3" s="1"/>
  <c r="I37" i="3" s="1"/>
  <c r="J24" i="9" s="1"/>
  <c r="K290" i="11"/>
  <c r="K330" i="11" s="1"/>
  <c r="K14" i="11" s="1"/>
  <c r="J22" i="8" s="1"/>
  <c r="J25" i="8" s="1"/>
  <c r="I49" i="3" s="1"/>
  <c r="I33" i="3" l="1"/>
  <c r="J32" i="3" s="1"/>
  <c r="J34" i="3" s="1"/>
  <c r="J36" i="3" s="1"/>
  <c r="J37" i="3" s="1"/>
  <c r="K24" i="9" s="1"/>
  <c r="K334" i="11"/>
  <c r="L290" i="11" l="1"/>
  <c r="L330" i="11" s="1"/>
  <c r="L14" i="11" s="1"/>
  <c r="K22" i="8" s="1"/>
  <c r="K25" i="8" s="1"/>
  <c r="J49" i="3" s="1"/>
  <c r="J33" i="3" l="1"/>
  <c r="K32" i="3" s="1"/>
  <c r="K34" i="3" s="1"/>
  <c r="K36" i="3" s="1"/>
  <c r="K37" i="3" s="1"/>
  <c r="L24" i="9" s="1"/>
  <c r="L334" i="11"/>
  <c r="M290" i="11" l="1"/>
  <c r="M330" i="11" s="1"/>
  <c r="M14" i="11" s="1"/>
  <c r="L22" i="8" s="1"/>
  <c r="L25" i="8" s="1"/>
  <c r="K49" i="3" s="1"/>
  <c r="K33" i="3" l="1"/>
  <c r="L32" i="3" s="1"/>
  <c r="L34" i="3" s="1"/>
  <c r="L36" i="3" s="1"/>
  <c r="L37" i="3" s="1"/>
  <c r="M24" i="9" s="1"/>
  <c r="M334" i="11"/>
  <c r="N290" i="11" l="1"/>
  <c r="N330" i="11" s="1"/>
  <c r="N14" i="11" s="1"/>
  <c r="M22" i="8" s="1"/>
  <c r="M25" i="8" s="1"/>
  <c r="L49" i="3" s="1"/>
  <c r="L33" i="3" l="1"/>
  <c r="M32" i="3" s="1"/>
  <c r="M34" i="3" s="1"/>
  <c r="M36" i="3" s="1"/>
  <c r="M37" i="3" s="1"/>
  <c r="N24" i="9" s="1"/>
  <c r="N334" i="11"/>
  <c r="O290" i="11" l="1"/>
  <c r="O330" i="11" s="1"/>
  <c r="O14" i="11" s="1"/>
  <c r="N22" i="8" s="1"/>
  <c r="N25" i="8" s="1"/>
  <c r="M49" i="3" s="1"/>
  <c r="M33" i="3" l="1"/>
  <c r="N32" i="3" s="1"/>
  <c r="N34" i="3" s="1"/>
  <c r="N36" i="3" s="1"/>
  <c r="N37" i="3" s="1"/>
  <c r="O24" i="9" s="1"/>
  <c r="O334" i="11"/>
  <c r="P290" i="11" l="1"/>
  <c r="P330" i="11" s="1"/>
  <c r="P14" i="11" s="1"/>
  <c r="O22" i="8" s="1"/>
  <c r="O25" i="8" s="1"/>
  <c r="N49" i="3" s="1"/>
  <c r="N33" i="3" l="1"/>
  <c r="O32" i="3" s="1"/>
  <c r="O34" i="3" s="1"/>
  <c r="O36" i="3" s="1"/>
  <c r="O37" i="3" s="1"/>
  <c r="P24" i="9" l="1"/>
  <c r="P37" i="3"/>
  <c r="Q24" i="9" s="1"/>
  <c r="Q37" i="3" l="1"/>
  <c r="R24" i="9" s="1"/>
  <c r="R37" i="3" l="1"/>
  <c r="S24" i="9" s="1"/>
  <c r="S37" i="3" l="1"/>
  <c r="T37" i="3" s="1"/>
  <c r="T24" i="9" l="1"/>
  <c r="U37" i="3"/>
  <c r="U24" i="9"/>
  <c r="V24" i="9" l="1"/>
  <c r="V37" i="3"/>
  <c r="W24" i="9" l="1"/>
  <c r="W37" i="3"/>
  <c r="X24" i="9" l="1"/>
  <c r="X37" i="3"/>
  <c r="Y37" i="3" l="1"/>
  <c r="Y24" i="9"/>
  <c r="Z37" i="3" l="1"/>
  <c r="Z24" i="9"/>
  <c r="AA24" i="9" l="1"/>
  <c r="AA37" i="3"/>
  <c r="AB24" i="9" l="1"/>
  <c r="AB37" i="3"/>
  <c r="AC37" i="3" l="1"/>
  <c r="AC24" i="9"/>
  <c r="AD37" i="3" l="1"/>
  <c r="AD24" i="9"/>
  <c r="AE24" i="9" l="1"/>
  <c r="AE37" i="3"/>
  <c r="AF24" i="9" l="1"/>
  <c r="J7" i="9" s="1"/>
  <c r="B54" i="9" s="1"/>
  <c r="B55" i="9" s="1"/>
  <c r="AF37" i="3"/>
  <c r="AG37" i="3" l="1"/>
  <c r="AG24" i="9"/>
  <c r="AH24" i="9" l="1"/>
  <c r="AH37" i="3"/>
  <c r="AI24" i="9" l="1"/>
  <c r="AI37" i="3"/>
  <c r="AJ24" i="9" l="1"/>
  <c r="AJ37" i="3"/>
  <c r="AK24" i="9" l="1"/>
  <c r="AK37" i="3"/>
  <c r="AL24" i="9" s="1"/>
  <c r="C42" i="3" l="1"/>
  <c r="D36" i="4"/>
</calcChain>
</file>

<file path=xl/comments1.xml><?xml version="1.0" encoding="utf-8"?>
<comments xmlns="http://schemas.openxmlformats.org/spreadsheetml/2006/main">
  <authors>
    <author>Michal Mrva</author>
  </authors>
  <commentList>
    <comment ref="D16" authorId="0" shapeId="0">
      <text>
        <r>
          <rPr>
            <sz val="8"/>
            <color indexed="81"/>
            <rFont val="Tahoma"/>
            <family val="2"/>
            <charset val="238"/>
          </rPr>
          <t>Pri bunkách, ktoré majú v rohu červený trojuholník si môžete nechať zobraziť doplňujúci komentár (ak nad nimi chvíľu podržíte kurzor).</t>
        </r>
      </text>
    </comment>
  </commentList>
</comments>
</file>

<file path=xl/comments2.xml><?xml version="1.0" encoding="utf-8"?>
<comments xmlns="http://schemas.openxmlformats.org/spreadsheetml/2006/main">
  <authors>
    <author>Michal Mrva</author>
    <author>ab</author>
  </authors>
  <commentList>
    <comment ref="D1" authorId="0" shapeId="0">
      <text>
        <r>
          <rPr>
            <sz val="8"/>
            <color indexed="81"/>
            <rFont val="Tahoma"/>
            <family val="2"/>
            <charset val="238"/>
          </rPr>
          <t>V tomto riadku sa zobrazuje číslo typu žiadateľa podľa zaškrtnutého políčka</t>
        </r>
      </text>
    </comment>
    <comment ref="B3" authorId="0" shapeId="0">
      <text>
        <r>
          <rPr>
            <sz val="8"/>
            <color indexed="81"/>
            <rFont val="Tahoma"/>
            <family val="2"/>
            <charset val="238"/>
          </rPr>
          <t>(EÚ+ŠR)
FA neodráža pomery spolufinacovania stanovené v platnej stratégii financovania. Žiadame upraviť.</t>
        </r>
      </text>
    </comment>
    <comment ref="C3" authorId="0" shapeId="0">
      <text>
        <r>
          <rPr>
            <sz val="8"/>
            <color indexed="81"/>
            <rFont val="Tahoma"/>
            <family val="2"/>
            <charset val="238"/>
          </rPr>
          <t>V prípade ak projekt spadá pod schému štátnej pomoci sa jedná o % zo sumy NFP</t>
        </r>
      </text>
    </comment>
    <comment ref="F5" authorId="0" shapeId="0">
      <text>
        <r>
          <rPr>
            <sz val="8"/>
            <color indexed="81"/>
            <rFont val="Tahoma"/>
            <family val="2"/>
            <charset val="238"/>
          </rPr>
          <t>% z oprávnených výdavkov</t>
        </r>
      </text>
    </comment>
    <comment ref="F41" authorId="0" shapeId="0">
      <text>
        <r>
          <rPr>
            <sz val="8"/>
            <color indexed="81"/>
            <rFont val="Tahoma"/>
            <family val="2"/>
            <charset val="238"/>
          </rPr>
          <t>Oprávnené výdavky pre projekty, ktoré nespadajú pod schému štátnej pomoci sú limitované výškou tzv. medzery vo financovaní</t>
        </r>
      </text>
    </comment>
    <comment ref="O41" authorId="0" shapeId="0">
      <text>
        <r>
          <rPr>
            <sz val="8"/>
            <color indexed="81"/>
            <rFont val="Tahoma"/>
            <family val="2"/>
            <charset val="238"/>
          </rPr>
          <t>Oprávnené výdavky pre projekty, ktoré nespadajú pod schému štátnej pomoci sú limitované výškou tzv. medzery vo financovaní</t>
        </r>
      </text>
    </comment>
    <comment ref="B48" authorId="1" shapeId="0">
      <text>
        <r>
          <rPr>
            <b/>
            <sz val="8"/>
            <color indexed="81"/>
            <rFont val="Tahoma"/>
            <family val="2"/>
            <charset val="238"/>
          </rPr>
          <t>Typ žiadateľa zvoľte kliknutím na krúžok</t>
        </r>
      </text>
    </comment>
  </commentList>
</comments>
</file>

<file path=xl/comments3.xml><?xml version="1.0" encoding="utf-8"?>
<comments xmlns="http://schemas.openxmlformats.org/spreadsheetml/2006/main">
  <authors>
    <author>Michal Mrva</author>
    <author>ab</author>
    <author>Stvrtecky, Miroslav</author>
  </authors>
  <commentList>
    <comment ref="A6" authorId="0" shapeId="0">
      <text>
        <r>
          <rPr>
            <sz val="8"/>
            <color indexed="81"/>
            <rFont val="Tahoma"/>
            <family val="2"/>
            <charset val="238"/>
          </rPr>
          <t>Zahŕňa oprávnené i neoprávnené investičné výdavky</t>
        </r>
      </text>
    </comment>
    <comment ref="A8" authorId="1" shapeId="0">
      <text>
        <r>
          <rPr>
            <sz val="9"/>
            <color indexed="81"/>
            <rFont val="Tahoma"/>
            <family val="2"/>
            <charset val="238"/>
          </rPr>
          <t>Vyjadruje podiel diskontovaných čistých výnosov vstupujúcich do výpočtu medzery vo financovaní. Do výpočtu vstupuje podiel zodpovedajúci podielu oprávnených výdavkov na celkových výdavkoch.</t>
        </r>
      </text>
    </comment>
    <comment ref="B8" authorId="1" shapeId="0">
      <text>
        <r>
          <rPr>
            <sz val="9"/>
            <color indexed="81"/>
            <rFont val="Tahoma"/>
            <family val="2"/>
            <charset val="238"/>
          </rPr>
          <t>Vyjadruje podiel diskontovaných čistých výnosov vstupujúcich do výpočtu medzery vo financovaní. Do výpočtu vstupuje podiel zodpovedajúci podielu oprávnených výdavkov na celkových výdavkoch.</t>
        </r>
      </text>
    </comment>
    <comment ref="D12" authorId="2" shapeId="0">
      <text>
        <r>
          <rPr>
            <sz val="8"/>
            <color indexed="81"/>
            <rFont val="Tahoma"/>
            <family val="2"/>
            <charset val="238"/>
          </rPr>
          <t xml:space="preserve">Sem doplňte referenčné obdobie finančnej analýzy v zmysle prílohy č. 1 Metodiky pre vypracovanie finančnej analýzy.
V prípade projektov do 1 milióna EUR zvoľte </t>
        </r>
        <r>
          <rPr>
            <b/>
            <sz val="8"/>
            <color indexed="81"/>
            <rFont val="Tahoma"/>
            <family val="2"/>
            <charset val="238"/>
          </rPr>
          <t>nulovú hodnotu</t>
        </r>
        <r>
          <rPr>
            <sz val="8"/>
            <color indexed="81"/>
            <rFont val="Tahoma"/>
            <family val="2"/>
            <charset val="238"/>
          </rPr>
          <t xml:space="preserve"> referenčného obdobia.</t>
        </r>
      </text>
    </comment>
    <comment ref="D13" authorId="2" shapeId="0">
      <text>
        <r>
          <rPr>
            <sz val="8"/>
            <color indexed="81"/>
            <rFont val="Tahoma"/>
            <family val="2"/>
            <charset val="238"/>
          </rPr>
          <t>Sem zadajte prvý rok, v ktorom začne realizácia projektu.
Ostatné roky budú dopočítané automaticky.</t>
        </r>
      </text>
    </comment>
    <comment ref="D14" authorId="2" shapeId="0">
      <text>
        <r>
          <rPr>
            <sz val="8"/>
            <color indexed="81"/>
            <rFont val="Tahoma"/>
            <family val="2"/>
            <charset val="238"/>
          </rPr>
          <t>Sem zadajte počet rokov realizácie projektu podľa žiadosti o NFP.</t>
        </r>
      </text>
    </comment>
    <comment ref="A20" authorId="0" shapeId="0">
      <text>
        <r>
          <rPr>
            <sz val="8"/>
            <color indexed="81"/>
            <rFont val="Tahoma"/>
            <family val="2"/>
            <charset val="238"/>
          </rPr>
          <t xml:space="preserve">Pozostáva z vlastných zdrojov žiadateľa alebo z cudzích zdrojov (úver). V prípade čerpania úveru je potrebné zadať splátky úveru v hárku "Úver". 
Čerpanie úveru bude predstavovať kladný peňažný tok projektu. Neskôr, keď sa bude úver splácať, pôjde naopak o záporný peňažný tok (uvedený v riadkoch Splátky úveru).
V tomto riadku je výška spolufinancovania žiadateľa uvedená </t>
        </r>
        <r>
          <rPr>
            <b/>
            <sz val="8"/>
            <color indexed="81"/>
            <rFont val="Tahoma"/>
            <family val="2"/>
            <charset val="238"/>
          </rPr>
          <t>v stálych cenách</t>
        </r>
        <r>
          <rPr>
            <sz val="8"/>
            <color indexed="81"/>
            <rFont val="Tahoma"/>
            <family val="2"/>
            <charset val="238"/>
          </rPr>
          <t>. Nezhoduje sa preto s výškou spolufinancovania, ktorá je v hárku "Investičné výdavky", keďže táto je uvedená v bežných cenách (skutočná výška nenávratného finančného príspevku, ktorú žiadateľ získa počas jednotlivých rokov).</t>
        </r>
      </text>
    </comment>
    <comment ref="A26" authorId="0" shapeId="0">
      <text>
        <r>
          <rPr>
            <sz val="8"/>
            <color indexed="81"/>
            <rFont val="Tahoma"/>
            <family val="2"/>
            <charset val="238"/>
          </rPr>
          <t xml:space="preserve">Celkové oprávnené investičné výdavky prepočítané na </t>
        </r>
        <r>
          <rPr>
            <b/>
            <sz val="8"/>
            <color indexed="81"/>
            <rFont val="Tahoma"/>
            <family val="2"/>
            <charset val="238"/>
          </rPr>
          <t>stále ceny</t>
        </r>
        <r>
          <rPr>
            <sz val="8"/>
            <color indexed="81"/>
            <rFont val="Tahoma"/>
            <family val="2"/>
            <charset val="238"/>
          </rPr>
          <t xml:space="preserve"> k prvému roku začatia investičnej výstavby.
Suma zahŕňa i rezervu na stavebné práce.</t>
        </r>
      </text>
    </comment>
    <comment ref="A27" authorId="0" shapeId="0">
      <text>
        <r>
          <rPr>
            <sz val="8"/>
            <color indexed="81"/>
            <rFont val="Tahoma"/>
            <family val="2"/>
            <charset val="238"/>
          </rPr>
          <t xml:space="preserve">Neoprávnené investičné výdavky prepočítané na </t>
        </r>
        <r>
          <rPr>
            <b/>
            <sz val="8"/>
            <color indexed="81"/>
            <rFont val="Tahoma"/>
            <family val="2"/>
            <charset val="238"/>
          </rPr>
          <t>stále ceny</t>
        </r>
        <r>
          <rPr>
            <sz val="8"/>
            <color indexed="81"/>
            <rFont val="Tahoma"/>
            <family val="2"/>
            <charset val="238"/>
          </rPr>
          <t xml:space="preserve"> k prvému roku začatia investičnej výstavby.
Suma zahŕňa i rezervu na stavebné práce.</t>
        </r>
      </text>
    </comment>
    <comment ref="A28" authorId="0" shapeId="0">
      <text>
        <r>
          <rPr>
            <sz val="8"/>
            <color indexed="81"/>
            <rFont val="Tahoma"/>
            <family val="2"/>
            <charset val="238"/>
          </rPr>
          <t xml:space="preserve">Vyplňte v prípade, ak projekt v priebehu svojej životnosti vyžaduje výmenu zariadenia s kratšou životnosťou.
Príklad: Pri čistiarňach odpadových vôd môžu mať  mechanické časti čistiarne životnosť 15 rokov a stavebná časť čistiarne životnosť 30 rokov. Nakoľko stavebná časť tvorí hlavnú časť projektu, doba ekonomickej životnosti projektu a referenčné obdobie finančnej analýzy boli stanovené na 30 rokov. V 15tom roku prevádzky bude preto potrebné kalkulovať s výmenou mechanických častí čistiarne. Náklady spojené s výmenou nebudú v projekte vystupovať ako prevádzkový náklad, ale budú uvedené v tomto riadku.
</t>
        </r>
      </text>
    </comment>
    <comment ref="A32" authorId="0" shapeId="0">
      <text>
        <r>
          <rPr>
            <sz val="8"/>
            <color indexed="81"/>
            <rFont val="Tahoma"/>
            <family val="2"/>
            <charset val="238"/>
          </rPr>
          <t>Zvýšenie dane z príjmu, ktoré vznikne vplyvom realizácie projektu.
Predpokladá sa, že žiadateľ nebude z iných podnikateľských aktivít dosahovať stratu.</t>
        </r>
      </text>
    </comment>
    <comment ref="A36" authorId="0" shapeId="0">
      <text>
        <r>
          <rPr>
            <sz val="8"/>
            <color indexed="81"/>
            <rFont val="Tahoma"/>
            <family val="2"/>
            <charset val="238"/>
          </rPr>
          <t xml:space="preserve">Peňažné toky v každom roku predstavujú rozdiel medzi výdavkami, ktoré je potrebné vynaložiť na projekt a príjmami, ktoré sa získajú z projektu. Peňažné toky z projektu by mali byť v každom roku kladné, záporný peňažný tok v jednom roku je však možné vykryť kladným peňažným tokom v predchádzajúcom roku.
</t>
        </r>
      </text>
    </comment>
    <comment ref="A37" authorId="0" shapeId="0">
      <text>
        <r>
          <rPr>
            <sz val="8"/>
            <color indexed="81"/>
            <rFont val="Tahoma"/>
            <family val="2"/>
          </rPr>
          <t xml:space="preserve">Kumulované peňažné toky sú súčtom všetkých kladných aj záporných tokov projektu v predchádzajúcich rokoch. Ak sú kumulované peňažné toky kladné vo všetkých rokoch, možno predpokladať, že v každom roku bude zabezpečené dostatočné finančné krytie, aby projekt mohol fungovať. Ak sú kumulované peňažné toky v niektorom roku záporné, bude potrebné popísať, ako sa zabezpečia chýbajúce finančné prostriedky. 
Ak vznikne v niektorom roku záporný kumulovaný peňažný tok (bude označený červenou farbou), bude potrebné popísať, ako budú zabezpečené finančné prostriedky na prevádzku projektu v danom roku. </t>
        </r>
      </text>
    </comment>
    <comment ref="A45" authorId="0" shapeId="0">
      <text>
        <r>
          <rPr>
            <sz val="8"/>
            <color indexed="81"/>
            <rFont val="Tahoma"/>
            <family val="2"/>
            <charset val="238"/>
          </rPr>
          <t xml:space="preserve">Suma rezervy na stavebné práce prepočítaná na </t>
        </r>
        <r>
          <rPr>
            <b/>
            <sz val="8"/>
            <color indexed="81"/>
            <rFont val="Tahoma"/>
            <family val="2"/>
            <charset val="238"/>
          </rPr>
          <t>stále ceny</t>
        </r>
        <r>
          <rPr>
            <sz val="8"/>
            <color indexed="81"/>
            <rFont val="Tahoma"/>
            <family val="2"/>
            <charset val="238"/>
          </rPr>
          <t xml:space="preserve"> (k prvému roku začatia investičnej výstavby).</t>
        </r>
      </text>
    </comment>
    <comment ref="A47" authorId="0" shapeId="0">
      <text>
        <r>
          <rPr>
            <sz val="8"/>
            <color indexed="81"/>
            <rFont val="Tahoma"/>
            <family val="2"/>
            <charset val="238"/>
          </rPr>
          <t xml:space="preserve">Uveďte zostatkovú hodnotu investície na konci referenčného obdobia finančnej analýzy.
Zostatkovú hodnotu investície uvádzajte vždy v poslednom roku referenčného obdobia finančnej analýzy.
</t>
        </r>
      </text>
    </comment>
    <comment ref="A48" authorId="0" shapeId="0">
      <text>
        <r>
          <rPr>
            <sz val="9"/>
            <color indexed="81"/>
            <rFont val="Tahoma"/>
            <family val="2"/>
            <charset val="238"/>
          </rPr>
          <t>Uvádza sa tu aktuálna zostatková hodnota existujúceho majetku, ktorý sa využíva pre potreby projektu. Aktuálna zostatková hodnota sa zadáva pre ten rok, ku ktorému je určená (zvyčajne rok kedy sa spracováva finančná analýza). 
Pozor: Vypĺňa sa len v prípade, ak sa využíva započítanie zostatkovej hodnoty existujúcej infraštruktúry do investičných výdavkov projektu.</t>
        </r>
      </text>
    </comment>
    <comment ref="A49" authorId="0" shapeId="0">
      <text>
        <r>
          <rPr>
            <sz val="8"/>
            <color indexed="81"/>
            <rFont val="Tahoma"/>
            <family val="2"/>
            <charset val="238"/>
          </rPr>
          <t xml:space="preserve">Daňové odpisy slúžia na výpočet výšky dane z príjmu. Je potrebné zadať vstupnú cenu majetku na liste Odpisy - daňové.
</t>
        </r>
      </text>
    </comment>
    <comment ref="A51" authorId="0" shapeId="0">
      <text>
        <r>
          <rPr>
            <sz val="8"/>
            <color indexed="81"/>
            <rFont val="Tahoma"/>
            <family val="2"/>
          </rPr>
          <t>Príjmy z prevádzky + zostatková hodnota - (investičné výdavky + obnova zariadenia s kratšou životnosťou + výdavky na prevádzku)</t>
        </r>
      </text>
    </comment>
    <comment ref="A52" authorId="0" shapeId="0">
      <text>
        <r>
          <rPr>
            <sz val="8"/>
            <color indexed="81"/>
            <rFont val="Tahoma"/>
            <family val="2"/>
          </rPr>
          <t xml:space="preserve">Príjmy z prevádzky + zostatková hodnota - (spolufinancovanie žiadateľa + obnova zariadenia s kratšou životnosťou + výdavky na prevádzku)
</t>
        </r>
      </text>
    </comment>
    <comment ref="B59" authorId="0" shapeId="0">
      <text>
        <r>
          <rPr>
            <sz val="8"/>
            <color indexed="81"/>
            <rFont val="Tahoma"/>
            <family val="2"/>
            <charset val="238"/>
          </rPr>
          <t xml:space="preserve">Vnútorná miera výnosnosti bez zarátania nenávratného finančného príspevku
</t>
        </r>
      </text>
    </comment>
    <comment ref="D59" authorId="0" shapeId="0">
      <text>
        <r>
          <rPr>
            <sz val="8"/>
            <color indexed="81"/>
            <rFont val="Tahoma"/>
            <family val="2"/>
            <charset val="238"/>
          </rPr>
          <t>Vnútorná miera výnosnosti so zarátaním nenávratného finančného príspevku</t>
        </r>
      </text>
    </comment>
    <comment ref="M59" authorId="0" shapeId="0">
      <text>
        <r>
          <rPr>
            <sz val="8"/>
            <color indexed="81"/>
            <rFont val="Tahoma"/>
            <family val="2"/>
            <charset val="238"/>
          </rPr>
          <t>Vyjadruje priemernú ročnú výšku príjmov z prevádzky, ktorá bude postačujúca na pokrytie úhrady prevádzkových výdavkov a obnovu zariadenia s kratšou dobou životnosti. 
Nezohľadňuje sa, v ktorom roku peňažné toky plynú (peňažné toky nie sú diskontované).</t>
        </r>
      </text>
    </comment>
  </commentList>
</comments>
</file>

<file path=xl/comments4.xml><?xml version="1.0" encoding="utf-8"?>
<comments xmlns="http://schemas.openxmlformats.org/spreadsheetml/2006/main">
  <authors>
    <author>Michal Mrva</author>
    <author>MŽP SR</author>
  </authors>
  <commentList>
    <comment ref="E6" authorId="0" shapeId="0">
      <text>
        <r>
          <rPr>
            <sz val="8"/>
            <color indexed="81"/>
            <rFont val="Tahoma"/>
            <family val="2"/>
            <charset val="238"/>
          </rPr>
          <t>Pre zabezpečenie správneho prepočtu je dôležité, aby bola rezerva na stavebné práce uvedená v tomto riadku</t>
        </r>
      </text>
    </comment>
    <comment ref="C8" authorId="0" shapeId="0">
      <text>
        <r>
          <rPr>
            <sz val="8"/>
            <color indexed="81"/>
            <rFont val="Tahoma"/>
            <family val="2"/>
            <charset val="238"/>
          </rPr>
          <t>v tomto riadku uvádza žiadateľ DPH len v prípade, pokiaľ má nárok na vrátenie DPH (je platcom DPH)</t>
        </r>
      </text>
    </comment>
    <comment ref="A40" authorId="1" shapeId="0">
      <text>
        <r>
          <rPr>
            <sz val="9"/>
            <color indexed="81"/>
            <rFont val="Segoe UI"/>
            <family val="2"/>
            <charset val="238"/>
          </rPr>
          <t>Vyberte príslušnú skupinu oprávnených výdavkov.</t>
        </r>
      </text>
    </comment>
    <comment ref="F40" authorId="0" shapeId="0">
      <text>
        <r>
          <rPr>
            <sz val="8"/>
            <color indexed="81"/>
            <rFont val="Tahoma"/>
            <family val="2"/>
            <charset val="238"/>
          </rPr>
          <t>Oprávnené výdavky vo výške ako sú zadávané do ITMS, resp. do žiadosti.
Oprávnené výdavky pre projekty, ktoré nespadajú pod schému štátnej pomoci sú limitované výškou tzv. medzery vo financovaní.</t>
        </r>
      </text>
    </comment>
    <comment ref="B41" authorId="1" shapeId="0">
      <text>
        <r>
          <rPr>
            <sz val="9"/>
            <color indexed="81"/>
            <rFont val="Segoe UI"/>
            <family val="2"/>
            <charset val="238"/>
          </rPr>
          <t>Uveďte názov hlavnej aktivity projektu.</t>
        </r>
      </text>
    </comment>
    <comment ref="B48" authorId="1" shapeId="0">
      <text>
        <r>
          <rPr>
            <sz val="9"/>
            <color indexed="81"/>
            <rFont val="Segoe UI"/>
            <family val="2"/>
            <charset val="238"/>
          </rPr>
          <t>Uveďte názov hlavnej aktivity projektu.</t>
        </r>
      </text>
    </comment>
    <comment ref="B55" authorId="1" shapeId="0">
      <text>
        <r>
          <rPr>
            <sz val="9"/>
            <color indexed="81"/>
            <rFont val="Segoe UI"/>
            <family val="2"/>
            <charset val="238"/>
          </rPr>
          <t>Uveďte názov hlavnej aktivity projektu.</t>
        </r>
      </text>
    </comment>
    <comment ref="A69" authorId="0" shapeId="0">
      <text>
        <r>
          <rPr>
            <sz val="8"/>
            <color indexed="81"/>
            <rFont val="Tahoma"/>
            <family val="2"/>
            <charset val="238"/>
          </rPr>
          <t>Táto položka zahŕňa aj DPH, ktorá sa v tabuľke 13a.) uvádza na samostatnom riadku, pokiaľ má žiadateľ nárok na vrátenie DPH (je platcom DPH)</t>
        </r>
      </text>
    </comment>
    <comment ref="A73" authorId="0" shapeId="0">
      <text>
        <r>
          <rPr>
            <sz val="8"/>
            <color indexed="81"/>
            <rFont val="Tahoma"/>
            <family val="2"/>
            <charset val="238"/>
          </rPr>
          <t>% z oprávnených výdavkov</t>
        </r>
      </text>
    </comment>
    <comment ref="A90" authorId="0" shapeId="0">
      <text>
        <r>
          <rPr>
            <sz val="8"/>
            <color indexed="81"/>
            <rFont val="Tahoma"/>
            <family val="2"/>
            <charset val="238"/>
          </rPr>
          <t>Percento ročnej inflácie zakalkulované v investičných výdavkoch</t>
        </r>
      </text>
    </comment>
  </commentList>
</comments>
</file>

<file path=xl/comments5.xml><?xml version="1.0" encoding="utf-8"?>
<comments xmlns="http://schemas.openxmlformats.org/spreadsheetml/2006/main">
  <authors>
    <author>Michal Mrva</author>
  </authors>
  <commentList>
    <comment ref="C3" authorId="0" shapeId="0">
      <text>
        <r>
          <rPr>
            <sz val="8"/>
            <color indexed="81"/>
            <rFont val="Tahoma"/>
            <family val="2"/>
            <charset val="238"/>
          </rPr>
          <t>Uveďte jednotku množstva - môžete prepísať názov riadku (napr.  namiesto Množstvo napíšete "tony" alebo "drevná štiepka v tonách")</t>
        </r>
      </text>
    </comment>
    <comment ref="B5" authorId="0" shapeId="0">
      <text>
        <r>
          <rPr>
            <sz val="8"/>
            <color indexed="81"/>
            <rFont val="Tahoma"/>
            <family val="2"/>
            <charset val="238"/>
          </rPr>
          <t>Uveďte o aký materiál sa jedná - môžete prepísať názov riadku (napr. na "drevná štiepka")</t>
        </r>
      </text>
    </comment>
    <comment ref="C19" authorId="0" shapeId="0">
      <text>
        <r>
          <rPr>
            <sz val="8"/>
            <color indexed="81"/>
            <rFont val="Tahoma"/>
            <family val="2"/>
            <charset val="238"/>
          </rPr>
          <t>Je možné že vo Vašom projekte budete kalkulovať s viac ako štyrmi položkami spotreby materiálu. V takom prípade môžete doplniť vlastné položky spotreby materiálu (bude však potrebné upraviť sumárny vzorec) alebo môžete spotrebu materiálu vykalkulovať na samostatnom liste.</t>
        </r>
      </text>
    </comment>
    <comment ref="B43" authorId="0" shapeId="0">
      <text>
        <r>
          <rPr>
            <sz val="8"/>
            <color indexed="81"/>
            <rFont val="Tahoma"/>
            <family val="2"/>
            <charset val="238"/>
          </rPr>
          <t>Uveďte o aké výdavky sa jedná (môžete prepísať názov riadku).</t>
        </r>
      </text>
    </comment>
  </commentList>
</comments>
</file>

<file path=xl/comments6.xml><?xml version="1.0" encoding="utf-8"?>
<comments xmlns="http://schemas.openxmlformats.org/spreadsheetml/2006/main">
  <authors>
    <author>Michal Mrva</author>
  </authors>
  <commentList>
    <comment ref="A8" authorId="0" shapeId="0">
      <text>
        <r>
          <rPr>
            <sz val="8"/>
            <color indexed="81"/>
            <rFont val="Tahoma"/>
            <family val="2"/>
            <charset val="238"/>
          </rPr>
          <t>Uveďte celkovú sumu, ktorá bude z poskytnutého úveru čerpaná v danom roku.</t>
        </r>
      </text>
    </comment>
  </commentList>
</comments>
</file>

<file path=xl/comments7.xml><?xml version="1.0" encoding="utf-8"?>
<comments xmlns="http://schemas.openxmlformats.org/spreadsheetml/2006/main">
  <authors>
    <author>Stvrtecky, Miroslav</author>
  </authors>
  <commentList>
    <comment ref="A7" authorId="0" shapeId="0">
      <text>
        <r>
          <rPr>
            <sz val="8"/>
            <color indexed="81"/>
            <rFont val="Tahoma"/>
            <family val="2"/>
            <charset val="238"/>
          </rPr>
          <t>Metóda zrýchleného odpisovania je pre daňové účely možná len pre odpisové skupiny 2 a 3.</t>
        </r>
      </text>
    </comment>
  </commentList>
</comments>
</file>

<file path=xl/comments8.xml><?xml version="1.0" encoding="utf-8"?>
<comments xmlns="http://schemas.openxmlformats.org/spreadsheetml/2006/main">
  <authors>
    <author>Michal Mrva</author>
  </authors>
  <commentList>
    <comment ref="L4" authorId="0" shapeId="0">
      <text>
        <r>
          <rPr>
            <sz val="8"/>
            <color indexed="81"/>
            <rFont val="Tahoma"/>
            <family val="2"/>
            <charset val="238"/>
          </rPr>
          <t>V prvých rokoch prevádzky ešte napr. nemusia byť na kanalizáciu napojení všetky obyvatelia ale aj tak je nevyhnutné vynakladať prevádzkové výdavky</t>
        </r>
      </text>
    </comment>
    <comment ref="B12" authorId="0" shapeId="0">
      <text>
        <r>
          <rPr>
            <sz val="8"/>
            <color indexed="81"/>
            <rFont val="Tahoma"/>
            <family val="2"/>
            <charset val="238"/>
          </rPr>
          <t xml:space="preserve">Je uvedené v bežných cenách
Výšku spolufinancovania žiadateľa možno porovnať s výškou úveru. Ak financujete celý projekt prostredníctvom úveru, môže poslúžiť pre kontrolu, či ste správne zadali výšku úveru.
</t>
        </r>
      </text>
    </comment>
  </commentList>
</comments>
</file>

<file path=xl/comments9.xml><?xml version="1.0" encoding="utf-8"?>
<comments xmlns="http://schemas.openxmlformats.org/spreadsheetml/2006/main">
  <authors>
    <author>Michal Mrva</author>
  </authors>
  <commentList>
    <comment ref="C22" authorId="0" shapeId="0">
      <text>
        <r>
          <rPr>
            <sz val="8"/>
            <color indexed="81"/>
            <rFont val="Tahoma"/>
            <family val="2"/>
            <charset val="238"/>
          </rPr>
          <t>Začiatočné roky odpisovania</t>
        </r>
      </text>
    </comment>
    <comment ref="C66" authorId="0" shapeId="0">
      <text>
        <r>
          <rPr>
            <sz val="8"/>
            <color indexed="81"/>
            <rFont val="Tahoma"/>
            <family val="2"/>
            <charset val="238"/>
          </rPr>
          <t>Začiatočné roky odpisovania</t>
        </r>
      </text>
    </comment>
    <comment ref="C112" authorId="0" shapeId="0">
      <text>
        <r>
          <rPr>
            <sz val="8"/>
            <color indexed="81"/>
            <rFont val="Tahoma"/>
            <family val="2"/>
            <charset val="238"/>
          </rPr>
          <t>Začiatočné roky odpisovania</t>
        </r>
      </text>
    </comment>
    <comment ref="C156" authorId="0" shapeId="0">
      <text>
        <r>
          <rPr>
            <sz val="8"/>
            <color indexed="81"/>
            <rFont val="Tahoma"/>
            <family val="2"/>
            <charset val="238"/>
          </rPr>
          <t>Začiatočné roky odpisovania</t>
        </r>
      </text>
    </comment>
    <comment ref="C201" authorId="0" shapeId="0">
      <text>
        <r>
          <rPr>
            <sz val="8"/>
            <color indexed="81"/>
            <rFont val="Tahoma"/>
            <family val="2"/>
            <charset val="238"/>
          </rPr>
          <t>Začiatočné roky odpisovania</t>
        </r>
      </text>
    </comment>
    <comment ref="C245" authorId="0" shapeId="0">
      <text>
        <r>
          <rPr>
            <sz val="8"/>
            <color indexed="81"/>
            <rFont val="Tahoma"/>
            <family val="2"/>
            <charset val="238"/>
          </rPr>
          <t>Začiatočné roky odpisovania</t>
        </r>
      </text>
    </comment>
    <comment ref="C290" authorId="0" shapeId="0">
      <text>
        <r>
          <rPr>
            <sz val="8"/>
            <color indexed="81"/>
            <rFont val="Tahoma"/>
            <family val="2"/>
            <charset val="238"/>
          </rPr>
          <t>Začiatočné roky odpisovania</t>
        </r>
      </text>
    </comment>
    <comment ref="C334" authorId="0" shapeId="0">
      <text>
        <r>
          <rPr>
            <sz val="8"/>
            <color indexed="81"/>
            <rFont val="Tahoma"/>
            <family val="2"/>
            <charset val="238"/>
          </rPr>
          <t>Začiatočné roky odpisovania</t>
        </r>
      </text>
    </comment>
    <comment ref="C379" authorId="0" shapeId="0">
      <text>
        <r>
          <rPr>
            <sz val="8"/>
            <color indexed="81"/>
            <rFont val="Tahoma"/>
            <family val="2"/>
            <charset val="238"/>
          </rPr>
          <t>Začiatočné roky odpisovania</t>
        </r>
      </text>
    </comment>
    <comment ref="C423" authorId="0" shapeId="0">
      <text>
        <r>
          <rPr>
            <sz val="8"/>
            <color indexed="81"/>
            <rFont val="Tahoma"/>
            <family val="2"/>
            <charset val="238"/>
          </rPr>
          <t>Začiatočné roky odpisovania</t>
        </r>
      </text>
    </comment>
    <comment ref="C468" authorId="0" shapeId="0">
      <text>
        <r>
          <rPr>
            <sz val="8"/>
            <color indexed="81"/>
            <rFont val="Tahoma"/>
            <family val="2"/>
            <charset val="238"/>
          </rPr>
          <t>Začiatočné roky odpisovania</t>
        </r>
      </text>
    </comment>
    <comment ref="C514" authorId="0" shapeId="0">
      <text>
        <r>
          <rPr>
            <sz val="8"/>
            <color indexed="81"/>
            <rFont val="Tahoma"/>
            <family val="2"/>
            <charset val="238"/>
          </rPr>
          <t>Začiatočné roky odpisovania</t>
        </r>
      </text>
    </comment>
  </commentList>
</comments>
</file>

<file path=xl/sharedStrings.xml><?xml version="1.0" encoding="utf-8"?>
<sst xmlns="http://schemas.openxmlformats.org/spreadsheetml/2006/main" count="397" uniqueCount="249">
  <si>
    <t>Čisté výnosy</t>
  </si>
  <si>
    <t>Diskontný faktor</t>
  </si>
  <si>
    <t>Názov projektu:</t>
  </si>
  <si>
    <t>Žiadateľ:</t>
  </si>
  <si>
    <t>Číslo projektu:</t>
  </si>
  <si>
    <t>Percento nárastu prev. výdavkov</t>
  </si>
  <si>
    <t>Percento nárastu prev. príjmov</t>
  </si>
  <si>
    <t>Percento nárastu čistých výnosov</t>
  </si>
  <si>
    <t>Kladné peňažné toky</t>
  </si>
  <si>
    <t>Daň z príjmu</t>
  </si>
  <si>
    <t>Doplňujúce údaje</t>
  </si>
  <si>
    <t>Záporné peňažné toky</t>
  </si>
  <si>
    <t>Obnova zariadenia s kratšou životnosťou</t>
  </si>
  <si>
    <t>Celkové peňažné toky</t>
  </si>
  <si>
    <t>Odpisy</t>
  </si>
  <si>
    <t>Peňažné toky s grantom</t>
  </si>
  <si>
    <t>Peňažné toky bez grantu</t>
  </si>
  <si>
    <t>VMV/B</t>
  </si>
  <si>
    <t>VMV/C</t>
  </si>
  <si>
    <t xml:space="preserve">Spotreba materiálu </t>
  </si>
  <si>
    <t>Priame mzdy vrátane odvodov</t>
  </si>
  <si>
    <t xml:space="preserve">Opravy a údržba </t>
  </si>
  <si>
    <t xml:space="preserve">Spotreba energií   </t>
  </si>
  <si>
    <t>Množstvo</t>
  </si>
  <si>
    <t>Cena za jednotku</t>
  </si>
  <si>
    <t>množstvo x cena</t>
  </si>
  <si>
    <t>Počet pracovníkov</t>
  </si>
  <si>
    <t>Mesačná mzda</t>
  </si>
  <si>
    <t>Odpisová skupina</t>
  </si>
  <si>
    <t xml:space="preserve"> Doba odpisovania</t>
  </si>
  <si>
    <t>Vyberte metódu odpisovania</t>
  </si>
  <si>
    <t>Vstupná cena v jednotlivých rokoch</t>
  </si>
  <si>
    <t>Spolu</t>
  </si>
  <si>
    <t>Koef. dalsie roky</t>
  </si>
  <si>
    <t>Zostatkova cena na konci roku</t>
  </si>
  <si>
    <t>Koef. prvy rok</t>
  </si>
  <si>
    <t>Odp. skup.</t>
  </si>
  <si>
    <t>Spolu 2.sk</t>
  </si>
  <si>
    <t>Spolu 3.sk</t>
  </si>
  <si>
    <t>Suma odpisov v jednotlivých rokoch</t>
  </si>
  <si>
    <t xml:space="preserve"> Doba odp.</t>
  </si>
  <si>
    <t>Odpis v prvom roku</t>
  </si>
  <si>
    <t>1-Rovnomerné odpisovanie    2-Zrýchlené odpisovanie</t>
  </si>
  <si>
    <t>Odpisy - daňové</t>
  </si>
  <si>
    <t>Splátky úveru</t>
  </si>
  <si>
    <t>Výška odvodov zamestnávateľa</t>
  </si>
  <si>
    <t>Výška medzery vo financovaní (finančného gapu)</t>
  </si>
  <si>
    <t>Splátky úveru - istina</t>
  </si>
  <si>
    <t>Splátky úveru - úrok</t>
  </si>
  <si>
    <t>Spolufinancovanie žiadateľa</t>
  </si>
  <si>
    <t>Finančná analýza projektu - tabuľková časť</t>
  </si>
  <si>
    <t>Neoprávnené investičné výdavky</t>
  </si>
  <si>
    <t>Diskontované investičné výdavky</t>
  </si>
  <si>
    <t>Investičné výdavky bez rezervy</t>
  </si>
  <si>
    <t>Iné výdavky 1</t>
  </si>
  <si>
    <t>Iné výdavky 2</t>
  </si>
  <si>
    <t>Iné výdavky 3</t>
  </si>
  <si>
    <t>Verejný sektor</t>
  </si>
  <si>
    <t>VÚC</t>
  </si>
  <si>
    <t>organizácia štátnej správy</t>
  </si>
  <si>
    <t>Zvoľte typ žiadateľa</t>
  </si>
  <si>
    <t>Kód typu žiadateľa</t>
  </si>
  <si>
    <t>EÚ</t>
  </si>
  <si>
    <t>ŠR</t>
  </si>
  <si>
    <t>Žiadateľ</t>
  </si>
  <si>
    <t>Podiel zdrojov EÚ</t>
  </si>
  <si>
    <t>Podiel zdrojov ŠR</t>
  </si>
  <si>
    <t>Typ zdrojov žiadateľa</t>
  </si>
  <si>
    <t>Projekt spadá pod schému</t>
  </si>
  <si>
    <t>Príjmy z prevádzky</t>
  </si>
  <si>
    <t>Výdavky na prevádzku</t>
  </si>
  <si>
    <t>Názov skupiny výdavkov</t>
  </si>
  <si>
    <t>Rezerva na stavebné práce</t>
  </si>
  <si>
    <t>Percentuálne rozdelenie investičných výdavkov na jednotlivé roky realizácie projektu</t>
  </si>
  <si>
    <t>Rok</t>
  </si>
  <si>
    <t>Neoprávnené výdavky
%</t>
  </si>
  <si>
    <t>Prepočet investičných výdavkov na stále ceny</t>
  </si>
  <si>
    <t>Miera inflácie</t>
  </si>
  <si>
    <t>Odúročiteľ</t>
  </si>
  <si>
    <t>Oprávnené investičné výdavky</t>
  </si>
  <si>
    <t>Intenzita pomoci  (v %)</t>
  </si>
  <si>
    <t>Kumulované toky s grantom</t>
  </si>
  <si>
    <t>Kumulované toky bez grantu</t>
  </si>
  <si>
    <t>Pomocný výpočet-doba návratnosti s gr.</t>
  </si>
  <si>
    <t>Pomocný výpočet-doba návratnosti bez gr.</t>
  </si>
  <si>
    <t>Doba návratnosti bez grantu</t>
  </si>
  <si>
    <t>Doba návratnosti s grantom</t>
  </si>
  <si>
    <t>Úroková sadzba úveru</t>
  </si>
  <si>
    <t>Pomocný výpočet - (čerpanie + splátky úveru)</t>
  </si>
  <si>
    <t>Čerpanie úveru</t>
  </si>
  <si>
    <t>splátka spolu</t>
  </si>
  <si>
    <t>istina</t>
  </si>
  <si>
    <t>úrok</t>
  </si>
  <si>
    <t>Bod zvratu</t>
  </si>
  <si>
    <t>Pomocný výpočet -  pre daň z príjmu</t>
  </si>
  <si>
    <t>Finančný plán (v bežných cenách)</t>
  </si>
  <si>
    <t>Výška pomoci z celkových oprávnených výdavkov</t>
  </si>
  <si>
    <t>Režijné výdavky</t>
  </si>
  <si>
    <t>Zostatková hodnota</t>
  </si>
  <si>
    <t>Splácanie istiny úveru</t>
  </si>
  <si>
    <t>Celkové spolufinancovanie žiadateľa</t>
  </si>
  <si>
    <t>Príjmy mínus Výdavky</t>
  </si>
  <si>
    <t>Zhoduje sa výška čerpania úveru s výškou splatenej istiny</t>
  </si>
  <si>
    <t>Žiadateľ čerpá úver</t>
  </si>
  <si>
    <t>Zostatková hodnota vyplnená</t>
  </si>
  <si>
    <t>Kontrola sa nevykonáva pre prvé 3 roky od začiatku realizácie</t>
  </si>
  <si>
    <t>Sú v každom roku prevádzkové príjmy vyššie ako výdavky?</t>
  </si>
  <si>
    <t>Sú v každom roku akumulované peňažné toky kladné?</t>
  </si>
  <si>
    <t>Kontrolný list</t>
  </si>
  <si>
    <t>Kontroluje sa:</t>
  </si>
  <si>
    <t>Kontrola prebehla bez hlásení.</t>
  </si>
  <si>
    <t>V tejto oblasti sa automaticky zobrazia hlásenia kontroly</t>
  </si>
  <si>
    <t>- či v niektorom roku prevádzky prevyšujú výdavky na prevádzku príjmy z prevádzky</t>
  </si>
  <si>
    <t>Text hlásení z kontroly</t>
  </si>
  <si>
    <t>Výška NFP celkom</t>
  </si>
  <si>
    <r>
      <t xml:space="preserve">Údaje uvádzajte </t>
    </r>
    <r>
      <rPr>
        <b/>
        <i/>
        <sz val="10"/>
        <rFont val="Arial Narrow"/>
        <family val="2"/>
        <charset val="238"/>
      </rPr>
      <t>v EUR</t>
    </r>
  </si>
  <si>
    <t>Oprávnené výdavky
(v EUR)</t>
  </si>
  <si>
    <t>Neoprávnené výdavky
(v EUR)</t>
  </si>
  <si>
    <t>Celkové výdavky
(v EUR)</t>
  </si>
  <si>
    <t>Celkové výdavky projektu (v EUR)</t>
  </si>
  <si>
    <t>Požadovaná výška nenávratného finančného príspevku (v EUR)</t>
  </si>
  <si>
    <t>Všetky údaje je potrebné uvádzať v EUR.</t>
  </si>
  <si>
    <t>Pevne určená intenzita pomoci</t>
  </si>
  <si>
    <t>NFP</t>
  </si>
  <si>
    <t>COV</t>
  </si>
  <si>
    <t>ITMS</t>
  </si>
  <si>
    <t>FA</t>
  </si>
  <si>
    <t>Rozdiel</t>
  </si>
  <si>
    <t>Nenávratný fin. príspevok</t>
  </si>
  <si>
    <t>Iné neoprávnené výdavky</t>
  </si>
  <si>
    <t>DPH</t>
  </si>
  <si>
    <t>Výška čerpaného úveru postačuje na spolufinancovanie opr. výdavkov</t>
  </si>
  <si>
    <t>Percento NFP</t>
  </si>
  <si>
    <t>Podiel na COV po PFK</t>
  </si>
  <si>
    <t>Výška zdrojov financovania COV po PFK</t>
  </si>
  <si>
    <t>Oprávnené výdavky podľa čl. 55 (A = B + E)</t>
  </si>
  <si>
    <t>Nenávratný fin. príspevok (B = C + D) v pomere k A</t>
  </si>
  <si>
    <t>EÚ (C) v pomere k A</t>
  </si>
  <si>
    <t>ŠR (D) v pomere k A</t>
  </si>
  <si>
    <t>Žiadateľ (E) v pomere k A</t>
  </si>
  <si>
    <t>Neoprávnené výdavky ako COV - COVV (F = G - A)</t>
  </si>
  <si>
    <t>Celkové oprávnené výdavky po PFK (G)</t>
  </si>
  <si>
    <t>Nenávratný fin. príspevok (B = C + D) v pomere ku G</t>
  </si>
  <si>
    <t>EÚ (C) v pomere ku G</t>
  </si>
  <si>
    <t>ŠR (D) v pomere ku G</t>
  </si>
  <si>
    <t>Žiadateľ (E_1) v pomere ku G, (E_1 = F + E)</t>
  </si>
  <si>
    <t>Neoprávnené výdavky po PFK (H)</t>
  </si>
  <si>
    <t>Celkové výdavky projektu (I = G + H)</t>
  </si>
  <si>
    <t>Zostatková hodnota existujúceho majetku</t>
  </si>
  <si>
    <t>Kód a názov skupiny výdavkov</t>
  </si>
  <si>
    <t>Oprávnené výdavky vrátane príjmu
(v EUR)</t>
  </si>
  <si>
    <t>Neoprávnené výdavky vrátane príjmu
(v EUR)</t>
  </si>
  <si>
    <t>iný subjekt verejnej správy, v prípade, ak nie je účastníkom hospodárskej súťaže</t>
  </si>
  <si>
    <t>obec, združenie obcí  v prípade, že obec, resp. združenie obcí nie je účastníkom hospodárskej súťaže a členmi združenia sú iba obce, resp. subjekty verejnej správy</t>
  </si>
  <si>
    <t>Ak ste v hárku "Peňažné toky projektu" vykonali nejakú zmenu, podrobne ju popíšte tu alebo v textovej časti finančnej analýzy.</t>
  </si>
  <si>
    <t>Začiatok realizácie projektu</t>
  </si>
  <si>
    <t>Intenzita pomoci z OP KŽP</t>
  </si>
  <si>
    <t>Príspevok z OP KŽP</t>
  </si>
  <si>
    <t>Oprávnené výdavky</t>
  </si>
  <si>
    <t>Podiel na oprávnených výdavkoch</t>
  </si>
  <si>
    <r>
      <t xml:space="preserve">Údaje sú uvádzané </t>
    </r>
    <r>
      <rPr>
        <b/>
        <i/>
        <sz val="10"/>
        <rFont val="Arial Narrow"/>
        <family val="2"/>
        <charset val="238"/>
      </rPr>
      <t>v EUR</t>
    </r>
  </si>
  <si>
    <t>Referenčné obdobie</t>
  </si>
  <si>
    <t>Doba realizácie projektu</t>
  </si>
  <si>
    <t>Diskontované čisté výnosy - pomerná časť</t>
  </si>
  <si>
    <t>Predpokladaný príjem z projektu (v EUR) - pomerná časť</t>
  </si>
  <si>
    <t>Diskontované čisté výnosy - celkové</t>
  </si>
  <si>
    <r>
      <t xml:space="preserve">Údaje uvádzajte </t>
    </r>
    <r>
      <rPr>
        <b/>
        <i/>
        <sz val="10"/>
        <rFont val="Arial"/>
        <family val="2"/>
        <charset val="238"/>
      </rPr>
      <t>v EUR</t>
    </r>
  </si>
  <si>
    <t>Výdavky projektu bez rezervy</t>
  </si>
  <si>
    <t>Výdavky upravené (znížené) o čisté príjmy projektu</t>
  </si>
  <si>
    <t>V tabuľke vypĺňajte údaje len do bielych buniek. Údaje v ostatných bunkách sa vypočítajú automaticky.</t>
  </si>
  <si>
    <t>Ak potrebujete presunúť údaje z jedného miesta tabuľky na druhý (napr. ste ich omylom zapísali do nesprávnych rokov), nepoužívajte v MS Excel funkciu Vyjmout (angl. Cut - ctrl+X), ale údaje najprv prekopírujte (funkciou Kopírovať ctrl+C) a potom pôvodné údaje zmažte. Použitím funkcie Vyjmout by došlo k zmene vzorcov v tabuľke.</t>
  </si>
  <si>
    <t>Kumulované peňažné toky</t>
  </si>
  <si>
    <t>Podiel oprávnených výdavkov z celkových oprávnených výdavkov projektu (v %)</t>
  </si>
  <si>
    <t>Neoprávnené výdavky (v EUR)</t>
  </si>
  <si>
    <t>Oprávnené 
výdavky
%</t>
  </si>
  <si>
    <t>Celkové oprávnené výdavky znížené o čisté príjmy (v EUR)</t>
  </si>
  <si>
    <t>Zdroje žiadateľa na spolufinancovanie projektu (v EUR)</t>
  </si>
  <si>
    <t>- pokiaľ žiadateľ čerpá úver, porovnáva sa výška čerpania úveru, zadaná v hárku "Úver", s výškou splátok istiny a s celkovou výškou spolufinancovania žiadateľa</t>
  </si>
  <si>
    <t>- či sú v každom roku kumulované peňažné toky kladné</t>
  </si>
  <si>
    <r>
      <t xml:space="preserve">Kumulované peňažné toky projektu, ktoré sú uvedené v hárku </t>
    </r>
    <r>
      <rPr>
        <i/>
        <sz val="10"/>
        <rFont val="Arial Narrow"/>
        <family val="2"/>
        <charset val="238"/>
      </rPr>
      <t>Peňažné toky projektu</t>
    </r>
    <r>
      <rPr>
        <sz val="10"/>
        <rFont val="Arial Narrow"/>
        <family val="2"/>
        <charset val="238"/>
      </rPr>
      <t>, sú v niektorých rokoch záporné. Znamená to, že projekt nevytvára dostatočnú zásobu finančných prostriedkov na úhradu výdavkov v danom roku. V textovej časti preto podrobne popíšte, ako zabezpečíte chýbajúce finančné prostriedky.</t>
    </r>
  </si>
  <si>
    <t>013 - Softvér</t>
  </si>
  <si>
    <t>014 - Oceniteľné práva</t>
  </si>
  <si>
    <t>021 - Stavby</t>
  </si>
  <si>
    <t>022 - Samostatné hnuteľné veci a súbory hnuteľných vecí</t>
  </si>
  <si>
    <t>023 - Dopravné prostriedky</t>
  </si>
  <si>
    <t>027 - Pozemky</t>
  </si>
  <si>
    <t>029 - Ostatný dlhodobý hmotný majetok</t>
  </si>
  <si>
    <t>112 - Zásoby</t>
  </si>
  <si>
    <t>502 - Spotreba energie</t>
  </si>
  <si>
    <t>503 - Spotreba ostatných neskladovateľných dodávok</t>
  </si>
  <si>
    <t>512 - Cestovné náhrady</t>
  </si>
  <si>
    <t>518 - Ostatné služby</t>
  </si>
  <si>
    <t>521 - Mzdové výdavky</t>
  </si>
  <si>
    <t>568 - Ostatné finančné výdavky</t>
  </si>
  <si>
    <t>930 - Rezerva na nepredvídané výdavky</t>
  </si>
  <si>
    <t>Hlavná aktivita projektu:</t>
  </si>
  <si>
    <t xml:space="preserve">Hlavná aktivita projektu: </t>
  </si>
  <si>
    <t>Referenčné obdobie projektu</t>
  </si>
  <si>
    <t>Jednotlivé hárky tabuľky môžete upravovať podľa Vašej potreby a do tabuľky môžete doplniť i ďalšie hárky s doplňujúcimi výpočtami. Je však potrebné dbať na zachovanie správnosti vzorcov. Vzorce v hárku "Peňažné toky projektu" sú uzamknuté a je možné ich zmeniť iba ak do tohto súboru doplníte hárky s vlastnými výpočtami (napr. vlastný výpočet výdavkov na prevádzku). V prípade zmeny vzorcov je potrebné na túto skutočnosť upozorniť a popísať vykonanú zmenu.</t>
  </si>
  <si>
    <t>Vzorce v hárkoch "Typ žiadateľa", "Investičné výdavky" a "Odpisy-daňové" sú uzamknuté a chránené heslom - ich zmena nie je možná. V prípade, ak budete používať tabuľky s vlastným výpočtom daňových odpisov, vložte ju ako ďalší hárok.</t>
  </si>
  <si>
    <t>Celkové neoprávnené výdavky vrátane čistého príjmu (v EUR)</t>
  </si>
  <si>
    <t>Rezerva na stavebné práce - neoprávnená
(v EUR)</t>
  </si>
  <si>
    <r>
      <t>Rezerva na stavebné práce</t>
    </r>
    <r>
      <rPr>
        <sz val="10"/>
        <rFont val="Arial Narrow"/>
        <family val="2"/>
        <charset val="238"/>
      </rPr>
      <t xml:space="preserve"> - spolu
(v EUR)</t>
    </r>
  </si>
  <si>
    <t>Rezerva na stavebné 
práce - oprávnená
(v EUR)</t>
  </si>
  <si>
    <t>(údaje z hárku Peňažné toky projektu)</t>
  </si>
  <si>
    <r>
      <t xml:space="preserve">Celková výška čerpania úveru uvedená v hárku </t>
    </r>
    <r>
      <rPr>
        <i/>
        <sz val="10"/>
        <rFont val="Arial Narrow"/>
        <family val="2"/>
        <charset val="238"/>
      </rPr>
      <t>Úver</t>
    </r>
    <r>
      <rPr>
        <sz val="10"/>
        <rFont val="Arial Narrow"/>
        <family val="2"/>
        <charset val="238"/>
      </rPr>
      <t xml:space="preserve"> v riadku </t>
    </r>
    <r>
      <rPr>
        <i/>
        <sz val="10"/>
        <rFont val="Arial Narrow"/>
        <family val="2"/>
        <charset val="238"/>
      </rPr>
      <t>Čerpanie úveru</t>
    </r>
    <r>
      <rPr>
        <sz val="10"/>
        <rFont val="Arial Narrow"/>
        <family val="2"/>
        <charset val="238"/>
      </rPr>
      <t xml:space="preserve"> sa nezhoduje s celkovou výškou splátok istiny uvedenou na riadku </t>
    </r>
    <r>
      <rPr>
        <i/>
        <sz val="10"/>
        <rFont val="Arial Narrow"/>
        <family val="2"/>
        <charset val="238"/>
      </rPr>
      <t>istina</t>
    </r>
    <r>
      <rPr>
        <sz val="10"/>
        <rFont val="Arial Narrow"/>
        <family val="2"/>
        <charset val="238"/>
      </rPr>
      <t>. Skontrolujte prosím, či ste do oboch riadkov zadali správne údaje. Poznámka: Pokiaľ budete splátky úveru prepočítavať na stále ceny, prepočítavajte len sumu úrokov podľa reálnej úrokovej miery, nie aj splátky istiny.</t>
    </r>
  </si>
  <si>
    <r>
      <t xml:space="preserve">Celková výška čerpania úveru uvedená v hárku </t>
    </r>
    <r>
      <rPr>
        <i/>
        <sz val="10"/>
        <rFont val="Arial Narrow"/>
        <family val="2"/>
        <charset val="238"/>
      </rPr>
      <t>Úver</t>
    </r>
    <r>
      <rPr>
        <sz val="10"/>
        <rFont val="Arial Narrow"/>
        <family val="2"/>
        <charset val="238"/>
      </rPr>
      <t xml:space="preserve"> v riadku</t>
    </r>
    <r>
      <rPr>
        <i/>
        <sz val="10"/>
        <rFont val="Arial Narrow"/>
        <family val="2"/>
        <charset val="238"/>
      </rPr>
      <t xml:space="preserve"> Čerpanie úveru</t>
    </r>
    <r>
      <rPr>
        <sz val="10"/>
        <rFont val="Arial Narrow"/>
        <family val="2"/>
        <charset val="238"/>
      </rPr>
      <t xml:space="preserve"> nepostačuje na financovanie oprávnených výdavkov, ktoré musí žiadateľ zabezpečiť. Pokiaľ neplánujete pokryť celkovú výšku Vášho spolufinancovania z úveru môžete toto hlásenie ignorovať. </t>
    </r>
  </si>
  <si>
    <r>
      <t xml:space="preserve">Príjmy z prevádzky projektu, ktoré sú uvedené v hárku </t>
    </r>
    <r>
      <rPr>
        <i/>
        <sz val="10"/>
        <rFont val="Arial Narrow"/>
        <family val="2"/>
        <charset val="238"/>
      </rPr>
      <t>Peňažné toky projektu</t>
    </r>
    <r>
      <rPr>
        <sz val="10"/>
        <rFont val="Arial Narrow"/>
        <family val="2"/>
        <charset val="238"/>
      </rPr>
      <t>, sú v niektorých rokoch nižšie ako výdavky na prevádzku.Pokiaľ sa nejedná len o dočasný stav v prvých rokoch, než sa rozbehne prevádzka projektu, vysvetlite v textovej časti, prečo projekt nevytvára príjmy, ktoré by postačovali aspoň na pokrytie prevádzkových výdavkov</t>
    </r>
  </si>
  <si>
    <t>Tento Kontrolný list slúži na predbežnú kontrolu vstupných údajov zadaných do finančnej analýzy a na predbežnú kontrolu udržateľnosti prevádzky projektu.</t>
  </si>
  <si>
    <r>
      <t xml:space="preserve"> Podporná aktivita projektu</t>
    </r>
    <r>
      <rPr>
        <sz val="10"/>
        <rFont val="Arial Narrow"/>
        <family val="2"/>
        <charset val="238"/>
      </rPr>
      <t xml:space="preserve"> (zahŕňa riadenie projektu a informovanie a komunikáciu)</t>
    </r>
  </si>
  <si>
    <t>Oprávnené výdavky
zadávané do ITMS2014+
(v EUR)</t>
  </si>
  <si>
    <t>Spolu 1.sk</t>
  </si>
  <si>
    <t>Spolu 4.sk</t>
  </si>
  <si>
    <t>Spolu 5.sk</t>
  </si>
  <si>
    <t>Spolu 6.sk</t>
  </si>
  <si>
    <t>Rozpočet projektu (v EUR)</t>
  </si>
  <si>
    <t>Zdroje financovania projektu:</t>
  </si>
  <si>
    <t>Podrobný rozpočet projektu ( v EUR)</t>
  </si>
  <si>
    <r>
      <t xml:space="preserve">projekt spadá pod schému regionálnej štátnej pomoci </t>
    </r>
    <r>
      <rPr>
        <b/>
        <sz val="14"/>
        <rFont val="Arial Narrow"/>
        <family val="2"/>
        <charset val="238"/>
      </rPr>
      <t>*</t>
    </r>
  </si>
  <si>
    <t>Projekt spadá pod schému regionálnej štátnej pomoci</t>
  </si>
  <si>
    <t>Regionálna pomoc</t>
  </si>
  <si>
    <t>Západné Slovensko</t>
  </si>
  <si>
    <t>Veľký podnik, resp. subjekt, ktorý sa stáva účastníkom hospodárskej súťaže, ak nespĺňa definíciu malého alebo stredného podniku</t>
  </si>
  <si>
    <t>Stredný podnik</t>
  </si>
  <si>
    <t>Malý podnik</t>
  </si>
  <si>
    <t>Stredné Slovensko</t>
  </si>
  <si>
    <t>Východné Slovensko</t>
  </si>
  <si>
    <t>Projekt spadá pod skupinovú výnimku</t>
  </si>
  <si>
    <t>Pomoc umožňujúca ísť nad rámec noriem ochrany ŽP</t>
  </si>
  <si>
    <t>alebo zvýšiť úroveň ochrany ŽP v prípade absencie noriem</t>
  </si>
  <si>
    <t>Veľký podnik</t>
  </si>
  <si>
    <t>Regionálny bonus pre Stredné a Východné Slovensko</t>
  </si>
  <si>
    <t xml:space="preserve">projekt je kombináciou regionálnej štátnej pomoci a </t>
  </si>
  <si>
    <t>štátnej pomoci na základe skupinovej výnimky - hodnotu</t>
  </si>
  <si>
    <t>intenzity vyplní žiadateľ na základe výpočtu v príslušnej prílohe ŽoNFP</t>
  </si>
  <si>
    <r>
      <t>*</t>
    </r>
    <r>
      <rPr>
        <sz val="10"/>
        <rFont val="Arial Narrow"/>
        <family val="2"/>
        <charset val="238"/>
      </rPr>
      <t xml:space="preserve"> V prípade, </t>
    </r>
    <r>
      <rPr>
        <b/>
        <sz val="10"/>
        <rFont val="Arial Narrow"/>
        <family val="2"/>
        <charset val="238"/>
      </rPr>
      <t>ak projekt spadá pod schému štátnej pomoci a jeho realizácia bude prebiehať vo viacerých regiónoch SR</t>
    </r>
    <r>
      <rPr>
        <sz val="10"/>
        <rFont val="Arial Narrow"/>
        <family val="2"/>
        <charset val="238"/>
      </rPr>
      <t xml:space="preserve">, resp. projekt svojimi aktivitami zasahuje do viacerých regiónov, </t>
    </r>
    <r>
      <rPr>
        <b/>
        <sz val="10"/>
        <rFont val="Arial Narrow"/>
        <family val="2"/>
        <charset val="238"/>
      </rPr>
      <t>uplatňuje sa intenzita pomoci podľa regiónu s nižšou mierou spolufinancovania</t>
    </r>
    <r>
      <rPr>
        <sz val="10"/>
        <rFont val="Arial Narrow"/>
        <family val="2"/>
        <charset val="238"/>
      </rPr>
      <t xml:space="preserve"> (napr. ak sa projekt realizuje v regióne Stredného aj Západného Slovenska, žiadateľ (podľa veľkosti podniku) zaškrtne nižšiu intenzitu pomoci regiónu Západné Slovensko). </t>
    </r>
  </si>
  <si>
    <t>projekt nespadá pod schému štátnej pomoci</t>
  </si>
  <si>
    <r>
      <rPr>
        <b/>
        <sz val="10"/>
        <rFont val="Arial Narrow"/>
        <family val="2"/>
        <charset val="238"/>
      </rPr>
      <t>Poznámka:</t>
    </r>
    <r>
      <rPr>
        <sz val="10"/>
        <rFont val="Arial Narrow"/>
        <family val="2"/>
        <charset val="238"/>
      </rPr>
      <t xml:space="preserve"> Subjekty verejného sektora vykonávajúce hospodársku činnosť v zmysle pravidiel štátnej pomoci sú financované v rámci pravidiel štátnej pomoci.</t>
    </r>
  </si>
  <si>
    <t>Pomoc na obnoviteľné zdroje energie a kogeneráciu</t>
  </si>
  <si>
    <t>Investičná pomoc na opatrenia energetickej efektívnosti</t>
  </si>
  <si>
    <t>Zostatková hodnota investície</t>
  </si>
  <si>
    <t>Táto kontrola slúži len ako upozornenie na možné nezrovnalosti vo finančnej analýze a pokiaľ sa zobrazí niektoré z hlásení kontroly, nemusí to znamenať, že sa niekde vyskytla chyba (napr. pokiaľ viete, že v rámci projektu nebude vznikať zostatková hodnota investície, môžete hlásenie z kontroly ignorovať).</t>
  </si>
  <si>
    <t>Miera kompenzácie úspory cez zníženie prevádzkových dotácií v %</t>
  </si>
  <si>
    <t>Celková úspora</t>
  </si>
  <si>
    <t>Úspora znížená o mieru kompenzácie</t>
  </si>
  <si>
    <t>Mimo verejného sektora 
(Súkromný sektor/Subjekt vykonávajúci hospodársku činnosť v zmysel pravidiel štátnej pomoci)</t>
  </si>
  <si>
    <t>- či bola zadaná zostatková hodnota investície</t>
  </si>
  <si>
    <r>
      <t xml:space="preserve">V hárku </t>
    </r>
    <r>
      <rPr>
        <i/>
        <sz val="10"/>
        <rFont val="Arial Narrow"/>
        <family val="2"/>
        <charset val="238"/>
      </rPr>
      <t>Peňažné toky projektu</t>
    </r>
    <r>
      <rPr>
        <sz val="10"/>
        <rFont val="Arial Narrow"/>
        <family val="2"/>
        <charset val="238"/>
      </rPr>
      <t xml:space="preserve"> nebola zadaná zostatková hodnota investície. Pokiaľ v poslednom roku prevádzky projektu možno počítať zo zostatkovou hodnotu investície, uveďte jej výšku na riadok </t>
    </r>
    <r>
      <rPr>
        <i/>
        <sz val="10"/>
        <rFont val="Arial Narrow"/>
        <family val="2"/>
        <charset val="238"/>
      </rPr>
      <t>Zostatková hodnota investície</t>
    </r>
    <r>
      <rPr>
        <sz val="10"/>
        <rFont val="Arial Narrow"/>
        <family val="2"/>
        <charset val="238"/>
      </rPr>
      <t>.</t>
    </r>
  </si>
  <si>
    <t>Príjmy z prevádzky - úspora</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</si>
</sst>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 _€_-;\-* #,##0.00\ _€_-;_-* &quot;-&quot;??\ _€_-;_-@_-"/>
    <numFmt numFmtId="164" formatCode="_-* #,##0\ _S_k_-;\-* #,##0\ _S_k_-;_-* &quot;-&quot;\ _S_k_-;_-@_-"/>
    <numFmt numFmtId="165" formatCode="_-* #,##0.00\ _S_k_-;\-* #,##0.00\ _S_k_-;_-* &quot;-&quot;??\ _S_k_-;_-@_-"/>
    <numFmt numFmtId="166" formatCode="_-* #,##0.00\ _K_č_-;\-* #,##0.00\ _K_č_-;_-* &quot;-&quot;??\ _K_č_-;_-@_-"/>
    <numFmt numFmtId="167" formatCode="0.0%"/>
    <numFmt numFmtId="168" formatCode="#,##0_ ;[Red]\-#,##0\ "/>
    <numFmt numFmtId="169" formatCode="#,##0.0"/>
    <numFmt numFmtId="170" formatCode="_-* #,##0.00\ _S_k_-;\-* #,##0.00\ _S_k_-;_-* &quot;-&quot;\ _S_k_-;_-@_-"/>
    <numFmt numFmtId="171" formatCode="0.000"/>
    <numFmt numFmtId="172" formatCode="#,##0.00_ ;[Red]\-#,##0.00\ "/>
    <numFmt numFmtId="173" formatCode="0.00000000000000000000%"/>
    <numFmt numFmtId="174" formatCode="0.000000000000000%"/>
    <numFmt numFmtId="175" formatCode="0.0000000%"/>
    <numFmt numFmtId="176" formatCode="0.00000000%"/>
    <numFmt numFmtId="177" formatCode="#,##0.0000"/>
    <numFmt numFmtId="178" formatCode="#,##0.000"/>
    <numFmt numFmtId="179" formatCode="#,##0.00000"/>
    <numFmt numFmtId="180" formatCode="#,##0.000000"/>
  </numFmts>
  <fonts count="36" x14ac:knownFonts="1">
    <font>
      <sz val="10"/>
      <name val="Arial CE"/>
      <charset val="238"/>
    </font>
    <font>
      <sz val="10"/>
      <name val="Arial CE"/>
      <charset val="238"/>
    </font>
    <font>
      <b/>
      <sz val="10"/>
      <name val="Arial CE"/>
      <family val="2"/>
      <charset val="238"/>
    </font>
    <font>
      <i/>
      <sz val="10"/>
      <name val="Arial CE"/>
      <family val="2"/>
      <charset val="238"/>
    </font>
    <font>
      <sz val="10"/>
      <name val="Arial CE"/>
      <family val="2"/>
      <charset val="238"/>
    </font>
    <font>
      <sz val="8"/>
      <color indexed="81"/>
      <name val="Tahoma"/>
      <family val="2"/>
      <charset val="238"/>
    </font>
    <font>
      <b/>
      <i/>
      <sz val="10"/>
      <name val="Arial CE"/>
      <family val="2"/>
      <charset val="238"/>
    </font>
    <font>
      <sz val="8"/>
      <color indexed="81"/>
      <name val="Tahoma"/>
      <family val="2"/>
    </font>
    <font>
      <sz val="10"/>
      <name val="Arial CE"/>
      <family val="2"/>
      <charset val="238"/>
    </font>
    <font>
      <i/>
      <sz val="10"/>
      <name val="Arial CE"/>
      <family val="2"/>
      <charset val="238"/>
    </font>
    <font>
      <b/>
      <sz val="10"/>
      <name val="Arial CE"/>
      <family val="2"/>
      <charset val="238"/>
    </font>
    <font>
      <b/>
      <i/>
      <sz val="10"/>
      <name val="Arial CE"/>
      <family val="2"/>
      <charset val="238"/>
    </font>
    <font>
      <b/>
      <sz val="8"/>
      <color indexed="81"/>
      <name val="Tahoma"/>
      <family val="2"/>
      <charset val="238"/>
    </font>
    <font>
      <b/>
      <sz val="10"/>
      <name val="Arial Narrow"/>
      <family val="2"/>
      <charset val="238"/>
    </font>
    <font>
      <sz val="10"/>
      <name val="Arial Narrow"/>
      <family val="2"/>
      <charset val="238"/>
    </font>
    <font>
      <i/>
      <sz val="10"/>
      <name val="Arial Narrow"/>
      <family val="2"/>
      <charset val="238"/>
    </font>
    <font>
      <b/>
      <i/>
      <sz val="10"/>
      <name val="Arial Narrow"/>
      <family val="2"/>
      <charset val="238"/>
    </font>
    <font>
      <b/>
      <sz val="10"/>
      <color indexed="10"/>
      <name val="Arial Narrow"/>
      <family val="2"/>
      <charset val="238"/>
    </font>
    <font>
      <sz val="8"/>
      <name val="Arial CE"/>
      <family val="2"/>
      <charset val="238"/>
    </font>
    <font>
      <sz val="9"/>
      <color indexed="81"/>
      <name val="Tahoma"/>
      <family val="2"/>
      <charset val="238"/>
    </font>
    <font>
      <b/>
      <sz val="16"/>
      <name val="Arial Narrow"/>
      <family val="2"/>
      <charset val="238"/>
    </font>
    <font>
      <b/>
      <sz val="14"/>
      <name val="Arial Narrow"/>
      <family val="2"/>
      <charset val="238"/>
    </font>
    <font>
      <b/>
      <sz val="10"/>
      <color rgb="FFFF0000"/>
      <name val="Arial Narrow"/>
      <family val="2"/>
      <charset val="238"/>
    </font>
    <font>
      <b/>
      <u/>
      <sz val="10"/>
      <name val="Arial Narrow"/>
      <family val="2"/>
      <charset val="238"/>
    </font>
    <font>
      <sz val="9"/>
      <color indexed="81"/>
      <name val="Segoe UI"/>
      <family val="2"/>
      <charset val="238"/>
    </font>
    <font>
      <sz val="10"/>
      <color indexed="10"/>
      <name val="Arial Narrow"/>
      <family val="2"/>
      <charset val="238"/>
    </font>
    <font>
      <i/>
      <sz val="10"/>
      <name val="Arial"/>
      <family val="2"/>
      <charset val="238"/>
    </font>
    <font>
      <b/>
      <i/>
      <sz val="10"/>
      <name val="Arial"/>
      <family val="2"/>
      <charset val="238"/>
    </font>
    <font>
      <sz val="10"/>
      <name val="Arial"/>
      <family val="2"/>
      <charset val="238"/>
    </font>
    <font>
      <b/>
      <sz val="10"/>
      <name val="Arial"/>
      <family val="2"/>
      <charset val="238"/>
    </font>
    <font>
      <sz val="10"/>
      <color theme="1"/>
      <name val="Arial Narrow"/>
      <family val="2"/>
      <charset val="238"/>
    </font>
    <font>
      <sz val="11"/>
      <name val="Arial Narrow"/>
      <family val="2"/>
      <charset val="238"/>
    </font>
    <font>
      <b/>
      <sz val="11"/>
      <name val="Arial Narrow"/>
      <family val="2"/>
      <charset val="238"/>
    </font>
    <font>
      <b/>
      <sz val="12"/>
      <name val="Arial Narrow"/>
      <family val="2"/>
      <charset val="238"/>
    </font>
    <font>
      <b/>
      <sz val="12"/>
      <color rgb="FFFF0000"/>
      <name val="Arial Narrow"/>
      <family val="2"/>
      <charset val="238"/>
    </font>
    <font>
      <sz val="8"/>
      <color rgb="FF000000"/>
      <name val="Tahoma"/>
      <family val="2"/>
      <charset val="238"/>
    </font>
  </fonts>
  <fills count="1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51"/>
        <bgColor indexed="64"/>
      </patternFill>
    </fill>
    <fill>
      <patternFill patternType="solid">
        <fgColor indexed="10"/>
        <bgColor indexed="64"/>
      </patternFill>
    </fill>
    <fill>
      <patternFill patternType="solid">
        <fgColor indexed="55"/>
        <bgColor indexed="64"/>
      </patternFill>
    </fill>
    <fill>
      <patternFill patternType="solid">
        <fgColor indexed="40"/>
        <bgColor indexed="64"/>
      </patternFill>
    </fill>
    <fill>
      <patternFill patternType="solid">
        <fgColor rgb="FFC0C0C0"/>
        <bgColor indexed="64"/>
      </patternFill>
    </fill>
    <fill>
      <patternFill patternType="solid">
        <fgColor rgb="FFCCFFCC"/>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B0F0"/>
        <bgColor indexed="64"/>
      </patternFill>
    </fill>
    <fill>
      <patternFill patternType="solid">
        <fgColor theme="6" tint="-0.249977111117893"/>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ck">
        <color indexed="42"/>
      </left>
      <right/>
      <top style="thick">
        <color indexed="42"/>
      </top>
      <bottom/>
      <diagonal/>
    </border>
    <border>
      <left/>
      <right/>
      <top style="thick">
        <color indexed="42"/>
      </top>
      <bottom/>
      <diagonal/>
    </border>
    <border>
      <left/>
      <right style="thick">
        <color indexed="42"/>
      </right>
      <top style="thick">
        <color indexed="42"/>
      </top>
      <bottom/>
      <diagonal/>
    </border>
    <border>
      <left style="thick">
        <color indexed="42"/>
      </left>
      <right/>
      <top/>
      <bottom/>
      <diagonal/>
    </border>
    <border>
      <left/>
      <right style="thick">
        <color indexed="42"/>
      </right>
      <top/>
      <bottom/>
      <diagonal/>
    </border>
    <border>
      <left style="thick">
        <color indexed="42"/>
      </left>
      <right/>
      <top/>
      <bottom style="thick">
        <color indexed="42"/>
      </bottom>
      <diagonal/>
    </border>
    <border>
      <left/>
      <right/>
      <top/>
      <bottom style="thick">
        <color indexed="42"/>
      </bottom>
      <diagonal/>
    </border>
    <border>
      <left/>
      <right style="thick">
        <color indexed="42"/>
      </right>
      <top/>
      <bottom style="thick">
        <color indexed="4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9"/>
      </left>
      <right/>
      <top/>
      <bottom style="thick">
        <color indexed="9"/>
      </bottom>
      <diagonal/>
    </border>
    <border>
      <left/>
      <right/>
      <top/>
      <bottom style="thick">
        <color indexed="9"/>
      </bottom>
      <diagonal/>
    </border>
    <border>
      <left/>
      <right style="thick">
        <color indexed="9"/>
      </right>
      <top/>
      <bottom style="thick">
        <color indexed="9"/>
      </bottom>
      <diagonal/>
    </border>
    <border>
      <left style="thick">
        <color indexed="9"/>
      </left>
      <right/>
      <top style="thick">
        <color indexed="9"/>
      </top>
      <bottom/>
      <diagonal/>
    </border>
    <border>
      <left/>
      <right/>
      <top style="thick">
        <color indexed="9"/>
      </top>
      <bottom/>
      <diagonal/>
    </border>
    <border>
      <left/>
      <right style="thick">
        <color indexed="9"/>
      </right>
      <top style="thick">
        <color indexed="9"/>
      </top>
      <bottom/>
      <diagonal/>
    </border>
    <border>
      <left style="thick">
        <color indexed="9"/>
      </left>
      <right/>
      <top/>
      <bottom/>
      <diagonal/>
    </border>
    <border>
      <left/>
      <right style="thick">
        <color indexed="9"/>
      </right>
      <top/>
      <bottom/>
      <diagonal/>
    </border>
  </borders>
  <cellStyleXfs count="4">
    <xf numFmtId="0" fontId="0" fillId="0" borderId="0"/>
    <xf numFmtId="166" fontId="1"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cellStyleXfs>
  <cellXfs count="390">
    <xf numFmtId="0" fontId="0" fillId="0" borderId="0" xfId="0"/>
    <xf numFmtId="3" fontId="4" fillId="2" borderId="0" xfId="0" applyNumberFormat="1" applyFont="1" applyFill="1" applyProtection="1">
      <protection locked="0"/>
    </xf>
    <xf numFmtId="0" fontId="0" fillId="2" borderId="0" xfId="0" applyFill="1"/>
    <xf numFmtId="0" fontId="10" fillId="2" borderId="0" xfId="0" applyFont="1" applyFill="1"/>
    <xf numFmtId="0" fontId="9" fillId="2" borderId="0" xfId="0" applyFont="1" applyFill="1" applyAlignment="1"/>
    <xf numFmtId="0" fontId="0" fillId="2" borderId="0" xfId="0" applyFill="1" applyAlignment="1">
      <alignment horizontal="left"/>
    </xf>
    <xf numFmtId="0" fontId="10" fillId="2" borderId="0" xfId="0" applyFont="1" applyFill="1" applyAlignment="1">
      <alignment horizontal="left"/>
    </xf>
    <xf numFmtId="3" fontId="4" fillId="3" borderId="0" xfId="0" applyNumberFormat="1" applyFont="1" applyFill="1" applyProtection="1"/>
    <xf numFmtId="3" fontId="4" fillId="3" borderId="0" xfId="0" applyNumberFormat="1" applyFont="1" applyFill="1" applyAlignment="1" applyProtection="1">
      <alignment wrapText="1"/>
    </xf>
    <xf numFmtId="3" fontId="4" fillId="3" borderId="0" xfId="0" applyNumberFormat="1" applyFont="1" applyFill="1" applyAlignment="1" applyProtection="1">
      <alignment vertical="top"/>
    </xf>
    <xf numFmtId="0" fontId="0" fillId="2" borderId="0" xfId="0" applyFill="1" applyAlignment="1"/>
    <xf numFmtId="0" fontId="0" fillId="2" borderId="0" xfId="0" applyFill="1" applyAlignment="1">
      <alignment horizontal="center"/>
    </xf>
    <xf numFmtId="3" fontId="8" fillId="2" borderId="0" xfId="1" applyNumberFormat="1" applyFont="1" applyFill="1"/>
    <xf numFmtId="0" fontId="0" fillId="2" borderId="0" xfId="0" applyFill="1" applyAlignment="1">
      <alignment wrapText="1"/>
    </xf>
    <xf numFmtId="0" fontId="0" fillId="2" borderId="0" xfId="0" applyFill="1" applyAlignment="1">
      <alignment horizontal="center" vertical="center" wrapText="1"/>
    </xf>
    <xf numFmtId="3" fontId="10" fillId="2" borderId="0" xfId="1" applyNumberFormat="1" applyFont="1" applyFill="1"/>
    <xf numFmtId="3" fontId="9" fillId="2" borderId="0" xfId="1" applyNumberFormat="1" applyFont="1" applyFill="1"/>
    <xf numFmtId="0" fontId="9" fillId="2" borderId="0" xfId="0" applyFont="1" applyFill="1" applyAlignment="1">
      <alignment horizontal="center"/>
    </xf>
    <xf numFmtId="3" fontId="11" fillId="2" borderId="0" xfId="0" applyNumberFormat="1" applyFont="1" applyFill="1" applyBorder="1" applyProtection="1">
      <protection locked="0"/>
    </xf>
    <xf numFmtId="0" fontId="11" fillId="2" borderId="0" xfId="0" applyFont="1" applyFill="1"/>
    <xf numFmtId="0" fontId="0" fillId="2" borderId="0" xfId="0" applyFill="1" applyAlignment="1">
      <alignment horizontal="left" vertical="center"/>
    </xf>
    <xf numFmtId="3" fontId="11" fillId="2" borderId="0" xfId="0" applyNumberFormat="1" applyFont="1" applyFill="1"/>
    <xf numFmtId="0" fontId="0" fillId="2" borderId="0" xfId="0" applyFont="1" applyFill="1"/>
    <xf numFmtId="0" fontId="0" fillId="5" borderId="0" xfId="0" applyFill="1"/>
    <xf numFmtId="0" fontId="0" fillId="5" borderId="0" xfId="0" applyFill="1" applyAlignment="1"/>
    <xf numFmtId="0" fontId="11" fillId="5" borderId="0" xfId="0" applyFont="1" applyFill="1"/>
    <xf numFmtId="0" fontId="10" fillId="5" borderId="0" xfId="0" applyFont="1" applyFill="1"/>
    <xf numFmtId="0" fontId="0" fillId="6" borderId="0" xfId="0" applyFill="1"/>
    <xf numFmtId="3" fontId="4" fillId="3" borderId="0" xfId="0" applyNumberFormat="1" applyFont="1" applyFill="1" applyAlignment="1" applyProtection="1">
      <alignment vertical="top" wrapText="1"/>
    </xf>
    <xf numFmtId="3" fontId="4" fillId="4" borderId="0" xfId="0" applyNumberFormat="1" applyFont="1" applyFill="1" applyProtection="1"/>
    <xf numFmtId="3" fontId="4" fillId="2" borderId="0" xfId="0" applyNumberFormat="1" applyFont="1" applyFill="1" applyProtection="1"/>
    <xf numFmtId="3" fontId="2" fillId="2" borderId="0" xfId="0" applyNumberFormat="1" applyFont="1" applyFill="1" applyProtection="1"/>
    <xf numFmtId="3" fontId="6" fillId="2" borderId="0" xfId="0" applyNumberFormat="1" applyFont="1" applyFill="1" applyProtection="1"/>
    <xf numFmtId="3" fontId="3" fillId="2" borderId="0" xfId="0" applyNumberFormat="1" applyFont="1" applyFill="1" applyProtection="1"/>
    <xf numFmtId="3" fontId="4" fillId="2" borderId="0" xfId="0" applyNumberFormat="1" applyFont="1" applyFill="1" applyBorder="1" applyProtection="1"/>
    <xf numFmtId="3" fontId="15" fillId="2" borderId="0" xfId="0" applyNumberFormat="1" applyFont="1" applyFill="1" applyProtection="1"/>
    <xf numFmtId="0" fontId="14" fillId="4" borderId="2" xfId="0" applyFont="1" applyFill="1" applyBorder="1" applyAlignment="1" applyProtection="1">
      <alignment vertical="top" wrapText="1"/>
    </xf>
    <xf numFmtId="0" fontId="14" fillId="2" borderId="0" xfId="0" applyFont="1" applyFill="1" applyBorder="1" applyAlignment="1" applyProtection="1"/>
    <xf numFmtId="9" fontId="17" fillId="2" borderId="0" xfId="2" applyFont="1" applyFill="1" applyBorder="1" applyAlignment="1" applyProtection="1">
      <alignment horizontal="center"/>
    </xf>
    <xf numFmtId="164" fontId="14" fillId="2" borderId="0" xfId="0" applyNumberFormat="1" applyFont="1" applyFill="1" applyBorder="1" applyAlignment="1" applyProtection="1"/>
    <xf numFmtId="3" fontId="14" fillId="4" borderId="2" xfId="0" applyNumberFormat="1" applyFont="1" applyFill="1" applyBorder="1" applyAlignment="1" applyProtection="1">
      <alignment horizontal="center"/>
    </xf>
    <xf numFmtId="170" fontId="14" fillId="4" borderId="2" xfId="0" applyNumberFormat="1" applyFont="1" applyFill="1" applyBorder="1" applyAlignment="1" applyProtection="1"/>
    <xf numFmtId="164" fontId="14" fillId="4" borderId="2" xfId="0" applyNumberFormat="1" applyFont="1" applyFill="1" applyBorder="1" applyAlignment="1" applyProtection="1"/>
    <xf numFmtId="0" fontId="14" fillId="4" borderId="2" xfId="0" applyFont="1" applyFill="1" applyBorder="1" applyAlignment="1" applyProtection="1"/>
    <xf numFmtId="3" fontId="4" fillId="4" borderId="0" xfId="0" applyNumberFormat="1" applyFont="1" applyFill="1" applyAlignment="1" applyProtection="1">
      <alignment wrapText="1"/>
    </xf>
    <xf numFmtId="165" fontId="14" fillId="0" borderId="2" xfId="0" applyNumberFormat="1" applyFont="1" applyBorder="1" applyAlignment="1" applyProtection="1">
      <alignment vertical="center" wrapText="1"/>
      <protection locked="0"/>
    </xf>
    <xf numFmtId="165" fontId="14" fillId="2" borderId="2" xfId="0" applyNumberFormat="1" applyFont="1" applyFill="1" applyBorder="1" applyAlignment="1" applyProtection="1">
      <alignment vertical="center"/>
    </xf>
    <xf numFmtId="165" fontId="13" fillId="2" borderId="2" xfId="0" applyNumberFormat="1" applyFont="1" applyFill="1" applyBorder="1" applyAlignment="1" applyProtection="1">
      <alignment vertical="center"/>
    </xf>
    <xf numFmtId="9" fontId="14" fillId="2" borderId="2" xfId="2" applyNumberFormat="1" applyFont="1" applyFill="1" applyBorder="1" applyAlignment="1" applyProtection="1">
      <alignment horizontal="center" vertical="center"/>
    </xf>
    <xf numFmtId="9" fontId="13" fillId="2" borderId="2" xfId="2" applyNumberFormat="1" applyFont="1" applyFill="1" applyBorder="1" applyAlignment="1" applyProtection="1">
      <alignment horizontal="center" vertical="center"/>
    </xf>
    <xf numFmtId="0" fontId="13" fillId="2" borderId="0" xfId="0" applyFont="1" applyFill="1" applyAlignment="1" applyProtection="1"/>
    <xf numFmtId="164" fontId="13" fillId="2" borderId="0" xfId="0" applyNumberFormat="1" applyFont="1" applyFill="1" applyAlignment="1" applyProtection="1"/>
    <xf numFmtId="3" fontId="14" fillId="4" borderId="0" xfId="0" applyNumberFormat="1" applyFont="1" applyFill="1" applyProtection="1"/>
    <xf numFmtId="9" fontId="14" fillId="4" borderId="0" xfId="2" applyFont="1" applyFill="1" applyProtection="1"/>
    <xf numFmtId="10" fontId="14" fillId="4" borderId="0" xfId="2" applyNumberFormat="1" applyFont="1" applyFill="1" applyProtection="1"/>
    <xf numFmtId="3" fontId="14" fillId="7" borderId="3" xfId="0" applyNumberFormat="1" applyFont="1" applyFill="1" applyBorder="1" applyAlignment="1" applyProtection="1"/>
    <xf numFmtId="3" fontId="14" fillId="7" borderId="0" xfId="0" applyNumberFormat="1" applyFont="1" applyFill="1" applyBorder="1" applyAlignment="1" applyProtection="1"/>
    <xf numFmtId="3" fontId="14" fillId="7" borderId="6" xfId="0" applyNumberFormat="1" applyFont="1" applyFill="1" applyBorder="1" applyAlignment="1" applyProtection="1">
      <alignment horizontal="center"/>
    </xf>
    <xf numFmtId="3" fontId="14" fillId="7" borderId="7" xfId="0" applyNumberFormat="1" applyFont="1" applyFill="1" applyBorder="1" applyAlignment="1" applyProtection="1">
      <alignment horizontal="center"/>
    </xf>
    <xf numFmtId="3" fontId="14" fillId="4" borderId="8" xfId="0" applyNumberFormat="1" applyFont="1" applyFill="1" applyBorder="1" applyProtection="1"/>
    <xf numFmtId="3" fontId="14" fillId="4" borderId="3" xfId="0" applyNumberFormat="1" applyFont="1" applyFill="1" applyBorder="1" applyProtection="1"/>
    <xf numFmtId="3" fontId="14" fillId="4" borderId="1" xfId="0" applyNumberFormat="1" applyFont="1" applyFill="1" applyBorder="1" applyAlignment="1" applyProtection="1">
      <alignment horizontal="center"/>
    </xf>
    <xf numFmtId="3" fontId="14" fillId="4" borderId="1" xfId="0" applyNumberFormat="1" applyFont="1" applyFill="1" applyBorder="1" applyProtection="1"/>
    <xf numFmtId="3" fontId="14" fillId="4" borderId="9" xfId="0" applyNumberFormat="1" applyFont="1" applyFill="1" applyBorder="1" applyProtection="1"/>
    <xf numFmtId="9" fontId="14" fillId="4" borderId="10" xfId="2" applyFont="1" applyFill="1" applyBorder="1" applyAlignment="1" applyProtection="1">
      <alignment horizontal="center"/>
    </xf>
    <xf numFmtId="10" fontId="14" fillId="4" borderId="10" xfId="2" applyNumberFormat="1" applyFont="1" applyFill="1" applyBorder="1" applyAlignment="1" applyProtection="1">
      <alignment horizontal="center"/>
    </xf>
    <xf numFmtId="173" fontId="14" fillId="4" borderId="10" xfId="2" applyNumberFormat="1" applyFont="1" applyFill="1" applyBorder="1" applyAlignment="1" applyProtection="1">
      <alignment horizontal="left"/>
    </xf>
    <xf numFmtId="3" fontId="14" fillId="4" borderId="0" xfId="0" applyNumberFormat="1" applyFont="1" applyFill="1" applyBorder="1" applyProtection="1"/>
    <xf numFmtId="3" fontId="14" fillId="4" borderId="5" xfId="0" applyNumberFormat="1" applyFont="1" applyFill="1" applyBorder="1" applyProtection="1"/>
    <xf numFmtId="3" fontId="14" fillId="4" borderId="10" xfId="0" applyNumberFormat="1" applyFont="1" applyFill="1" applyBorder="1" applyAlignment="1" applyProtection="1">
      <alignment horizontal="center"/>
    </xf>
    <xf numFmtId="3" fontId="14" fillId="4" borderId="10" xfId="0" applyNumberFormat="1" applyFont="1" applyFill="1" applyBorder="1" applyAlignment="1" applyProtection="1"/>
    <xf numFmtId="3" fontId="14" fillId="4" borderId="0" xfId="0" applyNumberFormat="1" applyFont="1" applyFill="1" applyBorder="1" applyAlignment="1" applyProtection="1">
      <alignment horizontal="right"/>
    </xf>
    <xf numFmtId="4" fontId="14" fillId="4" borderId="0" xfId="0" applyNumberFormat="1" applyFont="1" applyFill="1" applyBorder="1" applyProtection="1"/>
    <xf numFmtId="4" fontId="14" fillId="4" borderId="5" xfId="0" applyNumberFormat="1" applyFont="1" applyFill="1" applyBorder="1" applyProtection="1"/>
    <xf numFmtId="10" fontId="14" fillId="4" borderId="2" xfId="2" applyNumberFormat="1" applyFont="1" applyFill="1" applyBorder="1" applyAlignment="1" applyProtection="1">
      <alignment horizontal="center"/>
    </xf>
    <xf numFmtId="4" fontId="14" fillId="4" borderId="2" xfId="1" applyNumberFormat="1" applyFont="1" applyFill="1" applyBorder="1" applyAlignment="1" applyProtection="1"/>
    <xf numFmtId="3" fontId="14" fillId="4" borderId="6" xfId="0" applyNumberFormat="1" applyFont="1" applyFill="1" applyBorder="1" applyProtection="1"/>
    <xf numFmtId="3" fontId="14" fillId="4" borderId="7" xfId="0" applyNumberFormat="1" applyFont="1" applyFill="1" applyBorder="1" applyProtection="1"/>
    <xf numFmtId="4" fontId="14" fillId="4" borderId="0" xfId="0" applyNumberFormat="1" applyFont="1" applyFill="1" applyAlignment="1" applyProtection="1">
      <alignment horizontal="right"/>
    </xf>
    <xf numFmtId="4" fontId="14" fillId="4" borderId="0" xfId="1" applyNumberFormat="1" applyFont="1" applyFill="1" applyAlignment="1" applyProtection="1"/>
    <xf numFmtId="173" fontId="14" fillId="4" borderId="0" xfId="2" applyNumberFormat="1" applyFont="1" applyFill="1" applyAlignment="1" applyProtection="1">
      <alignment horizontal="left"/>
    </xf>
    <xf numFmtId="0" fontId="13" fillId="4" borderId="0" xfId="0" applyFont="1" applyFill="1" applyAlignment="1" applyProtection="1"/>
    <xf numFmtId="3" fontId="13" fillId="4" borderId="0" xfId="0" applyNumberFormat="1" applyFont="1" applyFill="1" applyProtection="1"/>
    <xf numFmtId="0" fontId="14" fillId="4" borderId="0" xfId="0" applyFont="1" applyFill="1" applyAlignment="1" applyProtection="1"/>
    <xf numFmtId="165" fontId="13" fillId="2" borderId="0" xfId="0" applyNumberFormat="1" applyFont="1" applyFill="1" applyAlignment="1" applyProtection="1"/>
    <xf numFmtId="9" fontId="14" fillId="4" borderId="0" xfId="3" applyFont="1" applyFill="1" applyProtection="1"/>
    <xf numFmtId="10" fontId="14" fillId="4" borderId="0" xfId="3" applyNumberFormat="1" applyFont="1" applyFill="1" applyProtection="1"/>
    <xf numFmtId="4" fontId="14" fillId="4" borderId="0" xfId="0" applyNumberFormat="1" applyFont="1" applyFill="1" applyBorder="1" applyAlignment="1" applyProtection="1">
      <alignment horizontal="right"/>
    </xf>
    <xf numFmtId="174" fontId="14" fillId="4" borderId="2" xfId="2" applyNumberFormat="1" applyFont="1" applyFill="1" applyBorder="1" applyAlignment="1" applyProtection="1">
      <alignment horizontal="center"/>
    </xf>
    <xf numFmtId="3" fontId="14" fillId="4" borderId="2" xfId="0" applyNumberFormat="1" applyFont="1" applyFill="1" applyBorder="1" applyProtection="1"/>
    <xf numFmtId="173" fontId="14" fillId="4" borderId="0" xfId="0" applyNumberFormat="1" applyFont="1" applyFill="1" applyProtection="1"/>
    <xf numFmtId="43" fontId="14" fillId="2" borderId="2" xfId="0" applyNumberFormat="1" applyFont="1" applyFill="1" applyBorder="1" applyAlignment="1" applyProtection="1">
      <alignment vertical="center"/>
    </xf>
    <xf numFmtId="167" fontId="22" fillId="4" borderId="0" xfId="2" applyNumberFormat="1" applyFont="1" applyFill="1" applyAlignment="1" applyProtection="1"/>
    <xf numFmtId="3" fontId="14" fillId="4" borderId="0" xfId="0" applyNumberFormat="1" applyFont="1" applyFill="1" applyAlignment="1" applyProtection="1">
      <alignment horizontal="right"/>
    </xf>
    <xf numFmtId="4" fontId="14" fillId="4" borderId="0" xfId="0" applyNumberFormat="1" applyFont="1" applyFill="1" applyProtection="1"/>
    <xf numFmtId="3" fontId="14" fillId="4" borderId="0" xfId="0" applyNumberFormat="1" applyFont="1" applyFill="1" applyProtection="1">
      <protection locked="0"/>
    </xf>
    <xf numFmtId="10" fontId="13" fillId="4" borderId="0" xfId="3" applyNumberFormat="1" applyFont="1" applyFill="1" applyProtection="1"/>
    <xf numFmtId="3" fontId="14" fillId="4" borderId="0" xfId="0" applyNumberFormat="1" applyFont="1" applyFill="1" applyAlignment="1" applyProtection="1">
      <alignment wrapText="1"/>
    </xf>
    <xf numFmtId="3" fontId="13" fillId="4" borderId="0" xfId="0" applyNumberFormat="1" applyFont="1" applyFill="1" applyAlignment="1" applyProtection="1">
      <alignment horizontal="center" wrapText="1"/>
    </xf>
    <xf numFmtId="0" fontId="14" fillId="0" borderId="0" xfId="0" applyFont="1" applyProtection="1">
      <protection hidden="1"/>
    </xf>
    <xf numFmtId="0" fontId="14" fillId="0" borderId="11" xfId="0" applyFont="1" applyBorder="1" applyProtection="1">
      <protection hidden="1"/>
    </xf>
    <xf numFmtId="0" fontId="14" fillId="0" borderId="12" xfId="0" applyFont="1" applyBorder="1" applyProtection="1">
      <protection hidden="1"/>
    </xf>
    <xf numFmtId="0" fontId="14" fillId="0" borderId="13" xfId="0" applyFont="1" applyBorder="1" applyProtection="1">
      <protection hidden="1"/>
    </xf>
    <xf numFmtId="0" fontId="13" fillId="0" borderId="15" xfId="0" applyFont="1" applyBorder="1" applyAlignment="1" applyProtection="1">
      <alignment horizontal="center"/>
      <protection hidden="1"/>
    </xf>
    <xf numFmtId="0" fontId="13" fillId="0" borderId="0" xfId="0" applyFont="1" applyAlignment="1" applyProtection="1">
      <alignment horizontal="center"/>
      <protection hidden="1"/>
    </xf>
    <xf numFmtId="0" fontId="14" fillId="0" borderId="14" xfId="0" applyFont="1" applyBorder="1" applyProtection="1">
      <protection hidden="1"/>
    </xf>
    <xf numFmtId="0" fontId="14" fillId="0" borderId="15" xfId="0" applyFont="1" applyBorder="1" applyProtection="1">
      <protection hidden="1"/>
    </xf>
    <xf numFmtId="0" fontId="14" fillId="0" borderId="0" xfId="0" applyFont="1" applyBorder="1" applyProtection="1">
      <protection hidden="1"/>
    </xf>
    <xf numFmtId="0" fontId="14" fillId="0" borderId="0" xfId="0" applyFont="1" applyBorder="1" applyAlignment="1" applyProtection="1">
      <alignment horizontal="center" wrapText="1"/>
      <protection hidden="1"/>
    </xf>
    <xf numFmtId="0" fontId="14" fillId="0" borderId="15" xfId="0" applyFont="1" applyBorder="1" applyAlignment="1" applyProtection="1">
      <alignment horizontal="center" wrapText="1"/>
      <protection hidden="1"/>
    </xf>
    <xf numFmtId="0" fontId="14" fillId="0" borderId="0" xfId="0" applyFont="1" applyAlignment="1" applyProtection="1">
      <alignment horizontal="center" wrapText="1"/>
      <protection hidden="1"/>
    </xf>
    <xf numFmtId="0" fontId="14" fillId="0" borderId="14" xfId="0" applyFont="1" applyBorder="1" applyAlignment="1" applyProtection="1">
      <alignment horizontal="center" wrapText="1"/>
      <protection hidden="1"/>
    </xf>
    <xf numFmtId="9" fontId="14" fillId="0" borderId="0" xfId="0" applyNumberFormat="1" applyFont="1" applyBorder="1" applyAlignment="1" applyProtection="1">
      <alignment horizontal="center"/>
      <protection hidden="1"/>
    </xf>
    <xf numFmtId="9" fontId="14" fillId="0" borderId="15" xfId="0" applyNumberFormat="1" applyFont="1" applyBorder="1" applyAlignment="1" applyProtection="1">
      <alignment horizontal="center"/>
      <protection hidden="1"/>
    </xf>
    <xf numFmtId="9" fontId="14" fillId="0" borderId="0" xfId="0" applyNumberFormat="1" applyFont="1" applyAlignment="1" applyProtection="1">
      <alignment horizontal="center"/>
      <protection hidden="1"/>
    </xf>
    <xf numFmtId="9" fontId="14" fillId="0" borderId="14" xfId="0" applyNumberFormat="1" applyFont="1" applyBorder="1" applyAlignment="1" applyProtection="1">
      <alignment horizontal="center"/>
      <protection hidden="1"/>
    </xf>
    <xf numFmtId="0" fontId="14" fillId="0" borderId="0" xfId="0" applyFont="1" applyBorder="1" applyAlignment="1" applyProtection="1">
      <alignment wrapText="1"/>
      <protection hidden="1"/>
    </xf>
    <xf numFmtId="0" fontId="14" fillId="0" borderId="0" xfId="0" applyFont="1" applyBorder="1" applyAlignment="1" applyProtection="1">
      <alignment horizontal="center"/>
      <protection hidden="1"/>
    </xf>
    <xf numFmtId="9" fontId="14" fillId="0" borderId="0" xfId="0" applyNumberFormat="1" applyFont="1" applyBorder="1" applyProtection="1">
      <protection hidden="1"/>
    </xf>
    <xf numFmtId="0" fontId="14" fillId="0" borderId="16" xfId="0" applyFont="1" applyBorder="1" applyProtection="1">
      <protection hidden="1"/>
    </xf>
    <xf numFmtId="0" fontId="14" fillId="0" borderId="17" xfId="0" applyFont="1" applyBorder="1" applyProtection="1">
      <protection hidden="1"/>
    </xf>
    <xf numFmtId="0" fontId="14" fillId="0" borderId="18" xfId="0" applyFont="1" applyBorder="1" applyProtection="1">
      <protection hidden="1"/>
    </xf>
    <xf numFmtId="3" fontId="14" fillId="3" borderId="0" xfId="0" applyNumberFormat="1" applyFont="1" applyFill="1" applyProtection="1"/>
    <xf numFmtId="3" fontId="14" fillId="3" borderId="11" xfId="0" applyNumberFormat="1" applyFont="1" applyFill="1" applyBorder="1" applyProtection="1"/>
    <xf numFmtId="3" fontId="14" fillId="3" borderId="12" xfId="0" applyNumberFormat="1" applyFont="1" applyFill="1" applyBorder="1" applyProtection="1"/>
    <xf numFmtId="9" fontId="13" fillId="3" borderId="12" xfId="2" applyFont="1" applyFill="1" applyBorder="1" applyProtection="1"/>
    <xf numFmtId="3" fontId="14" fillId="3" borderId="13" xfId="0" applyNumberFormat="1" applyFont="1" applyFill="1" applyBorder="1" applyProtection="1"/>
    <xf numFmtId="3" fontId="14" fillId="3" borderId="0" xfId="0" applyNumberFormat="1" applyFont="1" applyFill="1" applyAlignment="1" applyProtection="1">
      <alignment wrapText="1"/>
    </xf>
    <xf numFmtId="3" fontId="14" fillId="3" borderId="14" xfId="0" applyNumberFormat="1" applyFont="1" applyFill="1" applyBorder="1" applyAlignment="1" applyProtection="1">
      <alignment wrapText="1"/>
    </xf>
    <xf numFmtId="3" fontId="14" fillId="3" borderId="15" xfId="0" applyNumberFormat="1" applyFont="1" applyFill="1" applyBorder="1" applyAlignment="1" applyProtection="1">
      <alignment wrapText="1"/>
    </xf>
    <xf numFmtId="3" fontId="14" fillId="3" borderId="0" xfId="0" applyNumberFormat="1" applyFont="1" applyFill="1" applyAlignment="1" applyProtection="1">
      <alignment vertical="top" wrapText="1"/>
    </xf>
    <xf numFmtId="3" fontId="14" fillId="3" borderId="14" xfId="0" applyNumberFormat="1" applyFont="1" applyFill="1" applyBorder="1" applyAlignment="1" applyProtection="1">
      <alignment vertical="top" wrapText="1"/>
    </xf>
    <xf numFmtId="3" fontId="14" fillId="3" borderId="15" xfId="0" applyNumberFormat="1" applyFont="1" applyFill="1" applyBorder="1" applyAlignment="1" applyProtection="1">
      <alignment vertical="top" wrapText="1"/>
    </xf>
    <xf numFmtId="3" fontId="14" fillId="3" borderId="14" xfId="0" applyNumberFormat="1" applyFont="1" applyFill="1" applyBorder="1" applyProtection="1"/>
    <xf numFmtId="3" fontId="14" fillId="3" borderId="15" xfId="0" applyNumberFormat="1" applyFont="1" applyFill="1" applyBorder="1" applyProtection="1"/>
    <xf numFmtId="3" fontId="14" fillId="3" borderId="0" xfId="0" applyNumberFormat="1" applyFont="1" applyFill="1" applyAlignment="1" applyProtection="1">
      <alignment vertical="top"/>
    </xf>
    <xf numFmtId="3" fontId="14" fillId="3" borderId="16" xfId="0" applyNumberFormat="1" applyFont="1" applyFill="1" applyBorder="1" applyAlignment="1" applyProtection="1">
      <alignment vertical="top"/>
    </xf>
    <xf numFmtId="3" fontId="14" fillId="3" borderId="18" xfId="0" applyNumberFormat="1" applyFont="1" applyFill="1" applyBorder="1" applyAlignment="1" applyProtection="1">
      <alignment vertical="top"/>
    </xf>
    <xf numFmtId="0" fontId="14" fillId="2" borderId="0" xfId="0" applyFont="1" applyFill="1" applyProtection="1"/>
    <xf numFmtId="3" fontId="15" fillId="4" borderId="0" xfId="0" applyNumberFormat="1" applyFont="1" applyFill="1" applyProtection="1"/>
    <xf numFmtId="0" fontId="14" fillId="4" borderId="0" xfId="0" applyFont="1" applyFill="1" applyProtection="1"/>
    <xf numFmtId="0" fontId="14" fillId="4" borderId="0" xfId="0" applyFont="1" applyFill="1" applyAlignment="1" applyProtection="1">
      <alignment horizontal="left"/>
    </xf>
    <xf numFmtId="4" fontId="14" fillId="4" borderId="0" xfId="0" applyNumberFormat="1" applyFont="1" applyFill="1" applyAlignment="1" applyProtection="1">
      <alignment horizontal="left"/>
    </xf>
    <xf numFmtId="168" fontId="14" fillId="4" borderId="0" xfId="0" applyNumberFormat="1" applyFont="1" applyFill="1" applyProtection="1"/>
    <xf numFmtId="167" fontId="14" fillId="4" borderId="0" xfId="2" applyNumberFormat="1" applyFont="1" applyFill="1" applyBorder="1" applyProtection="1"/>
    <xf numFmtId="3" fontId="13" fillId="4" borderId="0" xfId="0" applyNumberFormat="1" applyFont="1" applyFill="1" applyBorder="1" applyProtection="1"/>
    <xf numFmtId="0" fontId="21" fillId="2" borderId="0" xfId="0" applyFont="1" applyFill="1" applyProtection="1"/>
    <xf numFmtId="0" fontId="14" fillId="2" borderId="0" xfId="0" applyFont="1" applyFill="1" applyBorder="1" applyProtection="1"/>
    <xf numFmtId="0" fontId="21" fillId="3" borderId="0" xfId="0" applyFont="1" applyFill="1" applyBorder="1" applyProtection="1"/>
    <xf numFmtId="0" fontId="14" fillId="3" borderId="0" xfId="0" applyFont="1" applyFill="1" applyBorder="1" applyProtection="1"/>
    <xf numFmtId="0" fontId="14" fillId="3" borderId="0" xfId="0" quotePrefix="1" applyFont="1" applyFill="1" applyBorder="1" applyProtection="1"/>
    <xf numFmtId="0" fontId="16" fillId="2" borderId="0" xfId="0" applyFont="1" applyFill="1" applyProtection="1"/>
    <xf numFmtId="0" fontId="14" fillId="2" borderId="0" xfId="0" applyFont="1" applyFill="1" applyAlignment="1" applyProtection="1">
      <alignment vertical="top"/>
    </xf>
    <xf numFmtId="3" fontId="4" fillId="9" borderId="0" xfId="0" applyNumberFormat="1" applyFont="1" applyFill="1" applyProtection="1"/>
    <xf numFmtId="0" fontId="23" fillId="0" borderId="0" xfId="0" applyFont="1" applyBorder="1" applyProtection="1">
      <protection hidden="1"/>
    </xf>
    <xf numFmtId="0" fontId="13" fillId="0" borderId="0" xfId="0" applyFont="1" applyBorder="1" applyProtection="1">
      <protection hidden="1"/>
    </xf>
    <xf numFmtId="3" fontId="14" fillId="2" borderId="0" xfId="0" applyNumberFormat="1" applyFont="1" applyFill="1" applyAlignment="1" applyProtection="1"/>
    <xf numFmtId="3" fontId="14" fillId="10" borderId="0" xfId="0" applyNumberFormat="1" applyFont="1" applyFill="1" applyProtection="1"/>
    <xf numFmtId="3" fontId="14" fillId="2" borderId="0" xfId="0" applyNumberFormat="1" applyFont="1" applyFill="1" applyProtection="1"/>
    <xf numFmtId="3" fontId="13" fillId="2" borderId="0" xfId="0" applyNumberFormat="1" applyFont="1" applyFill="1" applyProtection="1"/>
    <xf numFmtId="0" fontId="15" fillId="2" borderId="0" xfId="0" applyNumberFormat="1" applyFont="1" applyFill="1" applyProtection="1"/>
    <xf numFmtId="3" fontId="15" fillId="2" borderId="0" xfId="0" applyNumberFormat="1" applyFont="1" applyFill="1" applyBorder="1" applyAlignment="1" applyProtection="1">
      <alignment horizontal="left"/>
    </xf>
    <xf numFmtId="1" fontId="16" fillId="2" borderId="0" xfId="0" applyNumberFormat="1" applyFont="1" applyFill="1" applyBorder="1" applyProtection="1"/>
    <xf numFmtId="3" fontId="15" fillId="2" borderId="0" xfId="0" applyNumberFormat="1" applyFont="1" applyFill="1" applyBorder="1" applyProtection="1"/>
    <xf numFmtId="3" fontId="14" fillId="2" borderId="0" xfId="0" applyNumberFormat="1" applyFont="1" applyFill="1" applyBorder="1" applyProtection="1"/>
    <xf numFmtId="4" fontId="14" fillId="2" borderId="0" xfId="0" applyNumberFormat="1" applyFont="1" applyFill="1" applyBorder="1" applyProtection="1"/>
    <xf numFmtId="3" fontId="13" fillId="2" borderId="0" xfId="0" applyNumberFormat="1" applyFont="1" applyFill="1" applyBorder="1" applyProtection="1"/>
    <xf numFmtId="4" fontId="14" fillId="3" borderId="0" xfId="0" applyNumberFormat="1" applyFont="1" applyFill="1" applyBorder="1" applyProtection="1">
      <protection locked="0"/>
    </xf>
    <xf numFmtId="172" fontId="13" fillId="2" borderId="0" xfId="0" applyNumberFormat="1" applyFont="1" applyFill="1" applyBorder="1" applyAlignment="1" applyProtection="1">
      <alignment horizontal="right"/>
    </xf>
    <xf numFmtId="172" fontId="13" fillId="2" borderId="0" xfId="0" applyNumberFormat="1" applyFont="1" applyFill="1" applyBorder="1" applyProtection="1"/>
    <xf numFmtId="168" fontId="14" fillId="2" borderId="0" xfId="0" applyNumberFormat="1" applyFont="1" applyFill="1" applyBorder="1" applyAlignment="1" applyProtection="1">
      <alignment horizontal="right"/>
    </xf>
    <xf numFmtId="168" fontId="14" fillId="2" borderId="0" xfId="0" applyNumberFormat="1" applyFont="1" applyFill="1" applyBorder="1" applyProtection="1"/>
    <xf numFmtId="9" fontId="14" fillId="2" borderId="0" xfId="2" applyFont="1" applyFill="1" applyBorder="1" applyProtection="1"/>
    <xf numFmtId="4" fontId="14" fillId="0" borderId="0" xfId="0" applyNumberFormat="1" applyFont="1" applyFill="1" applyBorder="1" applyProtection="1">
      <protection locked="0"/>
    </xf>
    <xf numFmtId="167" fontId="14" fillId="4" borderId="0" xfId="2" applyNumberFormat="1" applyFont="1" applyFill="1" applyBorder="1" applyAlignment="1" applyProtection="1">
      <alignment horizontal="left"/>
    </xf>
    <xf numFmtId="3" fontId="14" fillId="4" borderId="0" xfId="0" applyNumberFormat="1" applyFont="1" applyFill="1" applyBorder="1" applyAlignment="1" applyProtection="1">
      <alignment horizontal="left"/>
    </xf>
    <xf numFmtId="169" fontId="14" fillId="4" borderId="0" xfId="0" applyNumberFormat="1" applyFont="1" applyFill="1" applyProtection="1"/>
    <xf numFmtId="3" fontId="25" fillId="4" borderId="0" xfId="0" applyNumberFormat="1" applyFont="1" applyFill="1" applyBorder="1" applyProtection="1"/>
    <xf numFmtId="3" fontId="14" fillId="4" borderId="0" xfId="0" applyNumberFormat="1" applyFont="1" applyFill="1" applyBorder="1" applyAlignment="1" applyProtection="1">
      <alignment wrapText="1"/>
    </xf>
    <xf numFmtId="3" fontId="14" fillId="2" borderId="0" xfId="0" applyNumberFormat="1" applyFont="1" applyFill="1" applyProtection="1">
      <protection locked="0"/>
    </xf>
    <xf numFmtId="0" fontId="14" fillId="2" borderId="0" xfId="0" applyFont="1" applyFill="1" applyAlignment="1" applyProtection="1">
      <alignment vertical="center"/>
    </xf>
    <xf numFmtId="0" fontId="14" fillId="3" borderId="0" xfId="0" applyFont="1" applyFill="1" applyAlignment="1" applyProtection="1">
      <alignment horizontal="center"/>
      <protection locked="0"/>
    </xf>
    <xf numFmtId="0" fontId="14" fillId="2" borderId="0" xfId="0" applyFont="1" applyFill="1" applyProtection="1">
      <protection locked="0"/>
    </xf>
    <xf numFmtId="3" fontId="16" fillId="2" borderId="0" xfId="0" applyNumberFormat="1" applyFont="1" applyFill="1" applyBorder="1" applyProtection="1"/>
    <xf numFmtId="0" fontId="13" fillId="2" borderId="0" xfId="0" applyFont="1" applyFill="1" applyProtection="1"/>
    <xf numFmtId="0" fontId="14" fillId="2" borderId="0" xfId="0" applyFont="1" applyFill="1" applyAlignment="1" applyProtection="1">
      <alignment horizontal="center" vertical="center" wrapText="1"/>
    </xf>
    <xf numFmtId="0" fontId="14" fillId="2" borderId="0" xfId="0" applyFont="1" applyFill="1" applyAlignment="1" applyProtection="1">
      <alignment wrapText="1"/>
    </xf>
    <xf numFmtId="3" fontId="14" fillId="3" borderId="0" xfId="1" applyNumberFormat="1" applyFont="1" applyFill="1" applyProtection="1">
      <protection locked="0"/>
    </xf>
    <xf numFmtId="3" fontId="15" fillId="2" borderId="0" xfId="1" applyNumberFormat="1" applyFont="1" applyFill="1" applyProtection="1"/>
    <xf numFmtId="0" fontId="15" fillId="2" borderId="0" xfId="0" applyFont="1" applyFill="1" applyProtection="1"/>
    <xf numFmtId="3" fontId="14" fillId="2" borderId="0" xfId="1" applyNumberFormat="1" applyFont="1" applyFill="1" applyProtection="1"/>
    <xf numFmtId="3" fontId="14" fillId="2" borderId="0" xfId="0" applyNumberFormat="1" applyFont="1" applyFill="1" applyAlignment="1" applyProtection="1">
      <alignment wrapText="1"/>
    </xf>
    <xf numFmtId="3" fontId="13" fillId="2" borderId="0" xfId="1" applyNumberFormat="1" applyFont="1" applyFill="1" applyProtection="1"/>
    <xf numFmtId="3" fontId="26" fillId="2" borderId="0" xfId="0" applyNumberFormat="1" applyFont="1" applyFill="1" applyProtection="1">
      <protection locked="0"/>
    </xf>
    <xf numFmtId="0" fontId="28" fillId="2" borderId="0" xfId="0" applyFont="1" applyFill="1" applyAlignment="1"/>
    <xf numFmtId="1" fontId="27" fillId="2" borderId="0" xfId="0" applyNumberFormat="1" applyFont="1" applyFill="1" applyBorder="1" applyProtection="1">
      <protection locked="0"/>
    </xf>
    <xf numFmtId="0" fontId="28" fillId="2" borderId="0" xfId="0" applyFont="1" applyFill="1"/>
    <xf numFmtId="0" fontId="28" fillId="2" borderId="0" xfId="0" applyFont="1" applyFill="1" applyAlignment="1">
      <alignment horizontal="left"/>
    </xf>
    <xf numFmtId="3" fontId="27" fillId="2" borderId="0" xfId="0" applyNumberFormat="1" applyFont="1" applyFill="1" applyBorder="1" applyProtection="1">
      <protection locked="0"/>
    </xf>
    <xf numFmtId="4" fontId="29" fillId="2" borderId="0" xfId="0" applyNumberFormat="1" applyFont="1" applyFill="1" applyAlignment="1"/>
    <xf numFmtId="4" fontId="28" fillId="3" borderId="0" xfId="0" applyNumberFormat="1" applyFont="1" applyFill="1"/>
    <xf numFmtId="0" fontId="26" fillId="2" borderId="0" xfId="0" applyFont="1" applyFill="1" applyAlignment="1">
      <alignment horizontal="left"/>
    </xf>
    <xf numFmtId="3" fontId="28" fillId="2" borderId="0" xfId="0" applyNumberFormat="1" applyFont="1" applyFill="1"/>
    <xf numFmtId="177" fontId="28" fillId="2" borderId="0" xfId="0" applyNumberFormat="1" applyFont="1" applyFill="1"/>
    <xf numFmtId="4" fontId="28" fillId="2" borderId="0" xfId="0" applyNumberFormat="1" applyFont="1" applyFill="1" applyAlignment="1"/>
    <xf numFmtId="4" fontId="28" fillId="2" borderId="0" xfId="0" applyNumberFormat="1" applyFont="1" applyFill="1"/>
    <xf numFmtId="0" fontId="29" fillId="2" borderId="0" xfId="0" applyFont="1" applyFill="1" applyAlignment="1">
      <alignment horizontal="left"/>
    </xf>
    <xf numFmtId="3" fontId="28" fillId="3" borderId="0" xfId="0" applyNumberFormat="1" applyFont="1" applyFill="1"/>
    <xf numFmtId="0" fontId="26" fillId="2" borderId="0" xfId="0" applyFont="1" applyFill="1" applyAlignment="1"/>
    <xf numFmtId="179" fontId="28" fillId="2" borderId="0" xfId="0" applyNumberFormat="1" applyFont="1" applyFill="1"/>
    <xf numFmtId="0" fontId="29" fillId="2" borderId="0" xfId="0" applyFont="1" applyFill="1" applyAlignment="1"/>
    <xf numFmtId="180" fontId="28" fillId="2" borderId="0" xfId="0" applyNumberFormat="1" applyFont="1" applyFill="1"/>
    <xf numFmtId="4" fontId="29" fillId="2" borderId="0" xfId="0" applyNumberFormat="1" applyFont="1" applyFill="1" applyAlignment="1">
      <alignment horizontal="left"/>
    </xf>
    <xf numFmtId="4" fontId="29" fillId="2" borderId="0" xfId="0" applyNumberFormat="1" applyFont="1" applyFill="1"/>
    <xf numFmtId="3" fontId="28" fillId="4" borderId="0" xfId="0" applyNumberFormat="1" applyFont="1" applyFill="1" applyProtection="1">
      <protection locked="0"/>
    </xf>
    <xf numFmtId="3" fontId="28" fillId="4" borderId="0" xfId="0" applyNumberFormat="1" applyFont="1" applyFill="1" applyAlignment="1" applyProtection="1">
      <alignment horizontal="right"/>
      <protection locked="0"/>
    </xf>
    <xf numFmtId="10" fontId="28" fillId="4" borderId="0" xfId="3" applyNumberFormat="1" applyFont="1" applyFill="1" applyProtection="1">
      <protection locked="0"/>
    </xf>
    <xf numFmtId="10" fontId="26" fillId="2" borderId="0" xfId="0" applyNumberFormat="1" applyFont="1" applyFill="1" applyAlignment="1">
      <alignment horizontal="right"/>
    </xf>
    <xf numFmtId="178" fontId="28" fillId="2" borderId="0" xfId="0" applyNumberFormat="1" applyFont="1" applyFill="1"/>
    <xf numFmtId="171" fontId="28" fillId="2" borderId="0" xfId="0" applyNumberFormat="1" applyFont="1" applyFill="1"/>
    <xf numFmtId="171" fontId="28" fillId="3" borderId="0" xfId="0" applyNumberFormat="1" applyFont="1" applyFill="1"/>
    <xf numFmtId="0" fontId="29" fillId="2" borderId="0" xfId="0" applyFont="1" applyFill="1"/>
    <xf numFmtId="4" fontId="28" fillId="0" borderId="0" xfId="0" applyNumberFormat="1" applyFont="1" applyFill="1" applyBorder="1" applyProtection="1">
      <protection locked="0"/>
    </xf>
    <xf numFmtId="3" fontId="14" fillId="3" borderId="0" xfId="0" applyNumberFormat="1" applyFont="1" applyFill="1" applyBorder="1" applyAlignment="1" applyProtection="1">
      <alignment vertical="center"/>
    </xf>
    <xf numFmtId="9" fontId="13" fillId="3" borderId="0" xfId="2" applyFont="1" applyFill="1" applyBorder="1" applyAlignment="1" applyProtection="1">
      <alignment vertical="center"/>
    </xf>
    <xf numFmtId="0" fontId="13" fillId="4" borderId="1" xfId="0" applyFont="1" applyFill="1" applyBorder="1" applyAlignment="1" applyProtection="1">
      <alignment horizontal="center" vertical="center" wrapText="1"/>
    </xf>
    <xf numFmtId="0" fontId="13" fillId="4" borderId="2" xfId="0" applyFont="1" applyFill="1" applyBorder="1" applyAlignment="1" applyProtection="1">
      <alignment horizontal="center" vertical="center" wrapText="1"/>
    </xf>
    <xf numFmtId="3" fontId="14" fillId="2" borderId="2" xfId="0" applyNumberFormat="1" applyFont="1" applyFill="1" applyBorder="1" applyAlignment="1" applyProtection="1">
      <alignment horizontal="center" vertical="center"/>
    </xf>
    <xf numFmtId="9" fontId="14" fillId="0" borderId="2" xfId="2" applyFont="1" applyFill="1" applyBorder="1" applyAlignment="1" applyProtection="1">
      <alignment horizontal="center" vertical="center"/>
      <protection locked="0"/>
    </xf>
    <xf numFmtId="9" fontId="17" fillId="2" borderId="2" xfId="2" applyFont="1" applyFill="1" applyBorder="1" applyAlignment="1" applyProtection="1">
      <alignment horizontal="center" vertical="center"/>
    </xf>
    <xf numFmtId="165" fontId="14" fillId="2" borderId="2" xfId="0" applyNumberFormat="1" applyFont="1" applyFill="1" applyBorder="1" applyAlignment="1" applyProtection="1">
      <alignment horizontal="center" vertical="center"/>
    </xf>
    <xf numFmtId="0" fontId="14" fillId="2" borderId="2" xfId="0" applyFont="1" applyFill="1" applyBorder="1" applyAlignment="1" applyProtection="1">
      <alignment horizontal="center" vertical="center"/>
    </xf>
    <xf numFmtId="43" fontId="13" fillId="2" borderId="0" xfId="0" applyNumberFormat="1" applyFont="1" applyFill="1" applyAlignment="1" applyProtection="1"/>
    <xf numFmtId="165" fontId="13" fillId="2" borderId="2" xfId="0" applyNumberFormat="1" applyFont="1" applyFill="1" applyBorder="1" applyAlignment="1" applyProtection="1">
      <alignment horizontal="right" vertical="center"/>
    </xf>
    <xf numFmtId="10" fontId="14" fillId="2" borderId="2" xfId="2" applyNumberFormat="1" applyFont="1" applyFill="1" applyBorder="1" applyAlignment="1" applyProtection="1">
      <alignment horizontal="center" vertical="center"/>
    </xf>
    <xf numFmtId="0" fontId="13" fillId="12" borderId="19" xfId="0" applyFont="1" applyFill="1" applyBorder="1" applyAlignment="1" applyProtection="1">
      <alignment horizontal="center" vertical="center" wrapText="1"/>
    </xf>
    <xf numFmtId="0" fontId="13" fillId="7" borderId="2" xfId="0" applyFont="1" applyFill="1" applyBorder="1" applyAlignment="1" applyProtection="1">
      <alignment horizontal="center" vertical="center" wrapText="1"/>
    </xf>
    <xf numFmtId="0" fontId="14" fillId="7" borderId="2" xfId="0" applyFont="1" applyFill="1" applyBorder="1" applyAlignment="1" applyProtection="1">
      <alignment horizontal="center" vertical="center" wrapText="1"/>
    </xf>
    <xf numFmtId="0" fontId="14" fillId="2" borderId="0" xfId="0" applyFont="1" applyFill="1" applyAlignment="1" applyProtection="1">
      <alignment horizontal="center"/>
    </xf>
    <xf numFmtId="0" fontId="32" fillId="2" borderId="0" xfId="0" applyFont="1" applyFill="1" applyAlignment="1">
      <alignment horizontal="left"/>
    </xf>
    <xf numFmtId="0" fontId="32" fillId="2" borderId="0" xfId="0" applyFont="1" applyFill="1" applyAlignment="1"/>
    <xf numFmtId="3" fontId="31" fillId="3" borderId="0" xfId="0" applyNumberFormat="1" applyFont="1" applyFill="1"/>
    <xf numFmtId="3" fontId="14" fillId="3" borderId="0" xfId="0" applyNumberFormat="1" applyFont="1" applyFill="1" applyBorder="1" applyAlignment="1" applyProtection="1">
      <alignment horizontal="left" vertical="center" wrapText="1"/>
    </xf>
    <xf numFmtId="170" fontId="14" fillId="4" borderId="0" xfId="0" applyNumberFormat="1" applyFont="1" applyFill="1" applyAlignment="1" applyProtection="1">
      <alignment horizontal="left"/>
    </xf>
    <xf numFmtId="1" fontId="16" fillId="4" borderId="0" xfId="0" applyNumberFormat="1" applyFont="1" applyFill="1" applyBorder="1" applyProtection="1"/>
    <xf numFmtId="0" fontId="28" fillId="2" borderId="0" xfId="0" applyFont="1" applyFill="1" applyProtection="1"/>
    <xf numFmtId="4" fontId="29" fillId="2" borderId="0" xfId="0" applyNumberFormat="1" applyFont="1" applyFill="1" applyProtection="1"/>
    <xf numFmtId="3" fontId="16" fillId="2" borderId="0" xfId="0" applyNumberFormat="1" applyFont="1" applyFill="1" applyProtection="1"/>
    <xf numFmtId="0" fontId="29" fillId="2" borderId="0" xfId="0" applyFont="1" applyFill="1" applyProtection="1"/>
    <xf numFmtId="3" fontId="27" fillId="2" borderId="0" xfId="0" applyNumberFormat="1" applyFont="1" applyFill="1" applyBorder="1" applyProtection="1"/>
    <xf numFmtId="3" fontId="14" fillId="3" borderId="0" xfId="0" applyNumberFormat="1" applyFont="1" applyFill="1" applyProtection="1">
      <protection locked="0"/>
    </xf>
    <xf numFmtId="171" fontId="14" fillId="3" borderId="0" xfId="0" applyNumberFormat="1" applyFont="1" applyFill="1" applyProtection="1">
      <protection locked="0"/>
    </xf>
    <xf numFmtId="0" fontId="13" fillId="2" borderId="0" xfId="0" applyFont="1" applyFill="1" applyAlignment="1" applyProtection="1">
      <protection locked="0"/>
    </xf>
    <xf numFmtId="171" fontId="14" fillId="2" borderId="0" xfId="0" applyNumberFormat="1" applyFont="1" applyFill="1" applyProtection="1">
      <protection locked="0"/>
    </xf>
    <xf numFmtId="4" fontId="14" fillId="2" borderId="0" xfId="0" applyNumberFormat="1" applyFont="1" applyFill="1" applyProtection="1"/>
    <xf numFmtId="0" fontId="15" fillId="2" borderId="0" xfId="0" applyFont="1" applyFill="1" applyAlignment="1" applyProtection="1"/>
    <xf numFmtId="0" fontId="13" fillId="2" borderId="0" xfId="0" applyFont="1" applyFill="1" applyAlignment="1" applyProtection="1">
      <alignment horizontal="left"/>
    </xf>
    <xf numFmtId="4" fontId="13" fillId="2" borderId="0" xfId="0" applyNumberFormat="1" applyFont="1" applyFill="1" applyProtection="1"/>
    <xf numFmtId="43" fontId="13" fillId="2" borderId="0" xfId="0" applyNumberFormat="1" applyFont="1" applyFill="1" applyAlignment="1" applyProtection="1">
      <protection locked="0"/>
    </xf>
    <xf numFmtId="0" fontId="30" fillId="0" borderId="0" xfId="0" applyFont="1" applyProtection="1">
      <protection locked="0"/>
    </xf>
    <xf numFmtId="0" fontId="13" fillId="12" borderId="19" xfId="0" applyFont="1" applyFill="1" applyBorder="1" applyAlignment="1" applyProtection="1">
      <alignment horizontal="left" vertical="center" wrapText="1"/>
    </xf>
    <xf numFmtId="2" fontId="14" fillId="7" borderId="3" xfId="0" applyNumberFormat="1" applyFont="1" applyFill="1" applyBorder="1" applyAlignment="1" applyProtection="1">
      <alignment horizontal="center"/>
    </xf>
    <xf numFmtId="2" fontId="14" fillId="7" borderId="4" xfId="0" applyNumberFormat="1" applyFont="1" applyFill="1" applyBorder="1" applyAlignment="1" applyProtection="1"/>
    <xf numFmtId="2" fontId="14" fillId="4" borderId="0" xfId="0" applyNumberFormat="1" applyFont="1" applyFill="1" applyAlignment="1" applyProtection="1"/>
    <xf numFmtId="4" fontId="14" fillId="4" borderId="2" xfId="0" applyNumberFormat="1" applyFont="1" applyFill="1" applyBorder="1" applyAlignment="1" applyProtection="1">
      <alignment horizontal="right"/>
    </xf>
    <xf numFmtId="9" fontId="14" fillId="4" borderId="2" xfId="0" applyNumberFormat="1" applyFont="1" applyFill="1" applyBorder="1" applyAlignment="1" applyProtection="1">
      <alignment horizontal="center"/>
    </xf>
    <xf numFmtId="2" fontId="14" fillId="7" borderId="0" xfId="0" applyNumberFormat="1" applyFont="1" applyFill="1" applyBorder="1" applyAlignment="1" applyProtection="1">
      <alignment horizontal="center"/>
    </xf>
    <xf numFmtId="2" fontId="14" fillId="7" borderId="5" xfId="0" applyNumberFormat="1" applyFont="1" applyFill="1" applyBorder="1" applyAlignment="1" applyProtection="1"/>
    <xf numFmtId="10" fontId="14" fillId="4" borderId="2" xfId="0" applyNumberFormat="1" applyFont="1" applyFill="1" applyBorder="1" applyAlignment="1" applyProtection="1">
      <alignment horizontal="center"/>
    </xf>
    <xf numFmtId="2" fontId="14" fillId="7" borderId="6" xfId="0" applyNumberFormat="1" applyFont="1" applyFill="1" applyBorder="1" applyAlignment="1" applyProtection="1"/>
    <xf numFmtId="0" fontId="14" fillId="4" borderId="2" xfId="0" applyFont="1" applyFill="1" applyBorder="1" applyAlignment="1" applyProtection="1">
      <alignment horizontal="center"/>
    </xf>
    <xf numFmtId="174" fontId="14" fillId="4" borderId="2" xfId="0" applyNumberFormat="1" applyFont="1" applyFill="1" applyBorder="1" applyAlignment="1" applyProtection="1">
      <alignment horizontal="center"/>
    </xf>
    <xf numFmtId="0" fontId="14" fillId="3" borderId="0" xfId="0" applyFont="1" applyFill="1" applyProtection="1"/>
    <xf numFmtId="0" fontId="20" fillId="3" borderId="0" xfId="0" applyFont="1" applyFill="1" applyProtection="1"/>
    <xf numFmtId="0" fontId="0" fillId="3" borderId="0" xfId="0" applyFill="1" applyProtection="1"/>
    <xf numFmtId="3" fontId="14" fillId="2" borderId="0" xfId="0" applyNumberFormat="1" applyFont="1" applyFill="1" applyAlignment="1" applyProtection="1">
      <protection locked="0"/>
    </xf>
    <xf numFmtId="3" fontId="4" fillId="2" borderId="0" xfId="0" applyNumberFormat="1" applyFont="1" applyFill="1" applyAlignment="1" applyProtection="1">
      <protection locked="0"/>
    </xf>
    <xf numFmtId="3" fontId="4" fillId="4" borderId="0" xfId="0" applyNumberFormat="1" applyFont="1" applyFill="1" applyProtection="1">
      <protection locked="0"/>
    </xf>
    <xf numFmtId="0" fontId="14" fillId="4" borderId="0" xfId="0" applyNumberFormat="1" applyFont="1" applyFill="1" applyAlignment="1" applyProtection="1">
      <alignment horizontal="left"/>
      <protection locked="0"/>
    </xf>
    <xf numFmtId="3" fontId="13" fillId="4" borderId="0" xfId="0" applyNumberFormat="1" applyFont="1" applyFill="1" applyProtection="1">
      <protection locked="0"/>
    </xf>
    <xf numFmtId="10" fontId="14" fillId="4" borderId="0" xfId="3" applyNumberFormat="1" applyFont="1" applyFill="1" applyProtection="1">
      <protection locked="0"/>
    </xf>
    <xf numFmtId="9" fontId="14" fillId="4" borderId="0" xfId="2" applyFont="1" applyFill="1" applyAlignment="1" applyProtection="1">
      <alignment horizontal="right"/>
      <protection locked="0"/>
    </xf>
    <xf numFmtId="3" fontId="14" fillId="4" borderId="0" xfId="0" applyNumberFormat="1" applyFont="1" applyFill="1" applyAlignment="1" applyProtection="1">
      <alignment horizontal="right"/>
      <protection locked="0"/>
    </xf>
    <xf numFmtId="4" fontId="14" fillId="4" borderId="0" xfId="0" applyNumberFormat="1" applyFont="1" applyFill="1" applyProtection="1">
      <protection locked="0"/>
    </xf>
    <xf numFmtId="175" fontId="14" fillId="4" borderId="0" xfId="2" applyNumberFormat="1" applyFont="1" applyFill="1" applyProtection="1">
      <protection locked="0"/>
    </xf>
    <xf numFmtId="176" fontId="14" fillId="4" borderId="0" xfId="2" applyNumberFormat="1" applyFont="1" applyFill="1" applyAlignment="1" applyProtection="1">
      <alignment horizontal="center"/>
      <protection locked="0"/>
    </xf>
    <xf numFmtId="10" fontId="13" fillId="4" borderId="0" xfId="2" applyNumberFormat="1" applyFont="1" applyFill="1" applyProtection="1">
      <protection locked="0"/>
    </xf>
    <xf numFmtId="10" fontId="13" fillId="4" borderId="0" xfId="2" applyNumberFormat="1" applyFont="1" applyFill="1" applyAlignment="1" applyProtection="1">
      <alignment horizontal="center"/>
      <protection locked="0"/>
    </xf>
    <xf numFmtId="9" fontId="13" fillId="4" borderId="0" xfId="2" applyFont="1" applyFill="1" applyProtection="1">
      <protection locked="0"/>
    </xf>
    <xf numFmtId="3" fontId="14" fillId="10" borderId="0" xfId="0" applyNumberFormat="1" applyFont="1" applyFill="1" applyProtection="1">
      <protection locked="0"/>
    </xf>
    <xf numFmtId="3" fontId="14" fillId="11" borderId="0" xfId="0" applyNumberFormat="1" applyFont="1" applyFill="1" applyProtection="1">
      <protection locked="0"/>
    </xf>
    <xf numFmtId="3" fontId="4" fillId="10" borderId="0" xfId="0" applyNumberFormat="1" applyFont="1" applyFill="1" applyProtection="1">
      <protection locked="0"/>
    </xf>
    <xf numFmtId="4" fontId="14" fillId="2" borderId="0" xfId="0" applyNumberFormat="1" applyFont="1" applyFill="1" applyBorder="1" applyProtection="1">
      <protection locked="0"/>
    </xf>
    <xf numFmtId="4" fontId="14" fillId="4" borderId="0" xfId="0" applyNumberFormat="1" applyFont="1" applyFill="1" applyBorder="1" applyProtection="1">
      <protection locked="0"/>
    </xf>
    <xf numFmtId="3" fontId="4" fillId="3" borderId="0" xfId="0" applyNumberFormat="1" applyFont="1" applyFill="1" applyBorder="1" applyProtection="1">
      <protection locked="0"/>
    </xf>
    <xf numFmtId="3" fontId="4" fillId="0" borderId="0" xfId="0" applyNumberFormat="1" applyFont="1" applyFill="1" applyBorder="1" applyProtection="1">
      <protection locked="0"/>
    </xf>
    <xf numFmtId="3" fontId="4" fillId="0" borderId="0" xfId="0" applyNumberFormat="1" applyFont="1" applyFill="1" applyProtection="1">
      <protection locked="0"/>
    </xf>
    <xf numFmtId="3" fontId="4" fillId="3" borderId="0" xfId="0" applyNumberFormat="1" applyFont="1" applyFill="1" applyProtection="1">
      <protection locked="0"/>
    </xf>
    <xf numFmtId="0" fontId="0" fillId="13" borderId="0" xfId="0" applyFill="1"/>
    <xf numFmtId="0" fontId="0" fillId="13" borderId="0" xfId="0" applyFill="1" applyAlignment="1"/>
    <xf numFmtId="0" fontId="11" fillId="13" borderId="0" xfId="0" applyFont="1" applyFill="1"/>
    <xf numFmtId="0" fontId="10" fillId="13" borderId="0" xfId="0" applyFont="1" applyFill="1"/>
    <xf numFmtId="0" fontId="2" fillId="2" borderId="0" xfId="0" applyFont="1" applyFill="1"/>
    <xf numFmtId="0" fontId="0" fillId="14" borderId="0" xfId="0" applyFill="1"/>
    <xf numFmtId="0" fontId="0" fillId="15" borderId="0" xfId="0" applyFill="1"/>
    <xf numFmtId="0" fontId="0" fillId="16" borderId="0" xfId="0" applyFill="1"/>
    <xf numFmtId="4" fontId="14" fillId="3" borderId="0" xfId="0" applyNumberFormat="1" applyFont="1" applyFill="1" applyProtection="1">
      <protection locked="0"/>
    </xf>
    <xf numFmtId="9" fontId="14" fillId="0" borderId="0" xfId="3" applyFont="1" applyBorder="1" applyAlignment="1" applyProtection="1">
      <alignment horizontal="center"/>
      <protection hidden="1"/>
    </xf>
    <xf numFmtId="0" fontId="15" fillId="0" borderId="0" xfId="0" applyFont="1" applyBorder="1" applyProtection="1">
      <protection hidden="1"/>
    </xf>
    <xf numFmtId="10" fontId="14" fillId="0" borderId="0" xfId="0" applyNumberFormat="1" applyFont="1" applyFill="1" applyBorder="1" applyAlignment="1" applyProtection="1">
      <alignment horizontal="center"/>
      <protection locked="0" hidden="1"/>
    </xf>
    <xf numFmtId="0" fontId="0" fillId="0" borderId="0" xfId="0" applyProtection="1">
      <protection hidden="1"/>
    </xf>
    <xf numFmtId="0" fontId="0" fillId="0" borderId="0" xfId="0" applyAlignment="1"/>
    <xf numFmtId="0" fontId="13" fillId="2" borderId="0" xfId="0" applyFont="1" applyFill="1" applyAlignment="1" applyProtection="1">
      <alignment horizontal="center" wrapText="1"/>
    </xf>
    <xf numFmtId="10" fontId="33" fillId="11" borderId="0" xfId="2" applyNumberFormat="1" applyFont="1" applyFill="1" applyAlignment="1" applyProtection="1">
      <alignment horizontal="center" vertical="center"/>
    </xf>
    <xf numFmtId="4" fontId="16" fillId="2" borderId="0" xfId="0" applyNumberFormat="1" applyFont="1" applyFill="1" applyProtection="1"/>
    <xf numFmtId="0" fontId="16" fillId="2" borderId="0" xfId="0" applyFont="1" applyFill="1" applyAlignment="1" applyProtection="1">
      <alignment horizontal="left"/>
    </xf>
    <xf numFmtId="0" fontId="22" fillId="2" borderId="0" xfId="0" applyFont="1" applyFill="1" applyAlignment="1" applyProtection="1">
      <alignment horizontal="center" vertical="center"/>
      <protection locked="0"/>
    </xf>
    <xf numFmtId="177" fontId="14" fillId="3" borderId="0" xfId="0" applyNumberFormat="1" applyFont="1" applyFill="1" applyProtection="1">
      <protection locked="0"/>
    </xf>
    <xf numFmtId="3" fontId="14" fillId="3" borderId="17" xfId="0" applyNumberFormat="1" applyFont="1" applyFill="1" applyBorder="1" applyAlignment="1" applyProtection="1">
      <alignment horizontal="left" vertical="top" wrapText="1"/>
    </xf>
    <xf numFmtId="3" fontId="14" fillId="3" borderId="0" xfId="0" applyNumberFormat="1" applyFont="1" applyFill="1" applyBorder="1" applyAlignment="1" applyProtection="1">
      <alignment horizontal="left" vertical="center" wrapText="1"/>
    </xf>
    <xf numFmtId="3" fontId="14" fillId="3" borderId="0" xfId="0" applyNumberFormat="1" applyFont="1" applyFill="1" applyBorder="1" applyAlignment="1" applyProtection="1">
      <alignment horizontal="left" vertical="center"/>
    </xf>
    <xf numFmtId="0" fontId="21" fillId="0" borderId="0" xfId="0" applyFont="1" applyAlignment="1" applyProtection="1">
      <alignment horizontal="justify" wrapText="1"/>
      <protection hidden="1"/>
    </xf>
    <xf numFmtId="0" fontId="14" fillId="0" borderId="0" xfId="0" applyFont="1" applyAlignment="1" applyProtection="1">
      <alignment horizontal="justify" wrapText="1"/>
      <protection hidden="1"/>
    </xf>
    <xf numFmtId="0" fontId="20" fillId="0" borderId="0" xfId="0" applyFont="1" applyAlignment="1" applyProtection="1">
      <alignment horizontal="center"/>
      <protection hidden="1"/>
    </xf>
    <xf numFmtId="0" fontId="13" fillId="0" borderId="14"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3" fillId="0" borderId="0" xfId="0" applyFont="1" applyBorder="1" applyAlignment="1" applyProtection="1">
      <alignment horizontal="center" vertical="center" wrapText="1"/>
      <protection hidden="1"/>
    </xf>
    <xf numFmtId="0" fontId="14" fillId="0" borderId="0" xfId="0" applyFont="1" applyBorder="1" applyAlignment="1" applyProtection="1">
      <alignment wrapText="1"/>
      <protection hidden="1"/>
    </xf>
    <xf numFmtId="0" fontId="0" fillId="0" borderId="0" xfId="0" applyAlignment="1"/>
    <xf numFmtId="0" fontId="14" fillId="4" borderId="0" xfId="0" applyNumberFormat="1" applyFont="1" applyFill="1" applyAlignment="1" applyProtection="1">
      <alignment horizontal="left"/>
      <protection locked="0"/>
    </xf>
    <xf numFmtId="3" fontId="2" fillId="3" borderId="0" xfId="0" applyNumberFormat="1" applyFont="1" applyFill="1" applyBorder="1" applyAlignment="1" applyProtection="1">
      <alignment horizontal="left"/>
      <protection locked="0"/>
    </xf>
    <xf numFmtId="0" fontId="13" fillId="8" borderId="2" xfId="0" applyFont="1" applyFill="1" applyBorder="1" applyAlignment="1" applyProtection="1">
      <alignment horizontal="left" vertical="top" wrapText="1"/>
    </xf>
    <xf numFmtId="0" fontId="14" fillId="4" borderId="2" xfId="0" applyFont="1" applyFill="1" applyBorder="1" applyAlignment="1" applyProtection="1">
      <alignment horizontal="left" vertical="center" wrapText="1"/>
    </xf>
    <xf numFmtId="165" fontId="14" fillId="2" borderId="2" xfId="2" applyNumberFormat="1" applyFont="1" applyFill="1" applyBorder="1" applyAlignment="1" applyProtection="1">
      <alignment horizontal="center" vertical="center"/>
    </xf>
    <xf numFmtId="0" fontId="13" fillId="8" borderId="19" xfId="0" applyFont="1" applyFill="1" applyBorder="1" applyAlignment="1" applyProtection="1">
      <alignment horizontal="left" vertical="center" wrapText="1"/>
    </xf>
    <xf numFmtId="0" fontId="13" fillId="8" borderId="20" xfId="0" applyFont="1" applyFill="1" applyBorder="1" applyAlignment="1" applyProtection="1">
      <alignment horizontal="left" vertical="center" wrapText="1"/>
    </xf>
    <xf numFmtId="0" fontId="13" fillId="8" borderId="21" xfId="0" applyFont="1" applyFill="1" applyBorder="1" applyAlignment="1" applyProtection="1">
      <alignment horizontal="left" vertical="center" wrapText="1"/>
    </xf>
    <xf numFmtId="10" fontId="14" fillId="2" borderId="19" xfId="2" applyNumberFormat="1" applyFont="1" applyFill="1" applyBorder="1" applyAlignment="1" applyProtection="1">
      <alignment horizontal="center" vertical="center"/>
    </xf>
    <xf numFmtId="10" fontId="14" fillId="2" borderId="21" xfId="2" applyNumberFormat="1" applyFont="1" applyFill="1" applyBorder="1" applyAlignment="1" applyProtection="1">
      <alignment horizontal="center" vertical="center"/>
    </xf>
    <xf numFmtId="4" fontId="14" fillId="4" borderId="19" xfId="0" applyNumberFormat="1" applyFont="1" applyFill="1" applyBorder="1" applyAlignment="1" applyProtection="1">
      <alignment horizontal="right"/>
    </xf>
    <xf numFmtId="4" fontId="14" fillId="4" borderId="21" xfId="0" applyNumberFormat="1" applyFont="1" applyFill="1" applyBorder="1" applyAlignment="1" applyProtection="1">
      <alignment horizontal="right"/>
    </xf>
    <xf numFmtId="3" fontId="14" fillId="7" borderId="1" xfId="0" applyNumberFormat="1" applyFont="1" applyFill="1" applyBorder="1" applyAlignment="1" applyProtection="1">
      <alignment horizontal="center" vertical="center" wrapText="1"/>
    </xf>
    <xf numFmtId="3" fontId="14" fillId="7" borderId="10" xfId="0" applyNumberFormat="1" applyFont="1" applyFill="1" applyBorder="1" applyAlignment="1" applyProtection="1">
      <alignment horizontal="center" vertical="center" wrapText="1"/>
    </xf>
    <xf numFmtId="3" fontId="14" fillId="7" borderId="22" xfId="0" applyNumberFormat="1" applyFont="1" applyFill="1" applyBorder="1" applyAlignment="1" applyProtection="1">
      <alignment horizontal="center" vertical="center" wrapText="1"/>
    </xf>
    <xf numFmtId="0" fontId="14" fillId="0" borderId="2" xfId="0" applyFont="1" applyFill="1" applyBorder="1" applyAlignment="1" applyProtection="1">
      <alignment horizontal="left" vertical="top" wrapText="1"/>
      <protection locked="0"/>
    </xf>
    <xf numFmtId="0" fontId="14" fillId="2" borderId="19" xfId="0" applyFont="1" applyFill="1" applyBorder="1" applyAlignment="1" applyProtection="1">
      <alignment vertical="top" wrapText="1"/>
    </xf>
    <xf numFmtId="0" fontId="14" fillId="2" borderId="20" xfId="0" applyFont="1" applyFill="1" applyBorder="1" applyAlignment="1" applyProtection="1">
      <alignment vertical="top" wrapText="1"/>
    </xf>
    <xf numFmtId="0" fontId="14" fillId="2" borderId="21" xfId="0" applyFont="1" applyFill="1" applyBorder="1" applyAlignment="1" applyProtection="1">
      <alignment vertical="top" wrapText="1"/>
    </xf>
    <xf numFmtId="0" fontId="13" fillId="0" borderId="20"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4" fillId="7" borderId="1" xfId="0" applyNumberFormat="1" applyFont="1" applyFill="1" applyBorder="1" applyAlignment="1" applyProtection="1">
      <alignment horizontal="center" vertical="center" wrapText="1"/>
    </xf>
    <xf numFmtId="0" fontId="14" fillId="7" borderId="10" xfId="0" applyNumberFormat="1" applyFont="1" applyFill="1" applyBorder="1" applyAlignment="1" applyProtection="1">
      <alignment horizontal="center" vertical="center" wrapText="1"/>
    </xf>
    <xf numFmtId="0" fontId="14" fillId="7" borderId="22" xfId="0" applyNumberFormat="1" applyFont="1" applyFill="1" applyBorder="1" applyAlignment="1" applyProtection="1">
      <alignment horizontal="center" vertical="center" wrapText="1"/>
    </xf>
    <xf numFmtId="3" fontId="13" fillId="7" borderId="8" xfId="0" applyNumberFormat="1" applyFont="1" applyFill="1" applyBorder="1" applyAlignment="1" applyProtection="1">
      <alignment horizontal="left" vertical="center"/>
    </xf>
    <xf numFmtId="3" fontId="13" fillId="7" borderId="3" xfId="0" applyNumberFormat="1" applyFont="1" applyFill="1" applyBorder="1" applyAlignment="1" applyProtection="1">
      <alignment horizontal="left" vertical="center"/>
    </xf>
    <xf numFmtId="3" fontId="13" fillId="7" borderId="4" xfId="0" applyNumberFormat="1" applyFont="1" applyFill="1" applyBorder="1" applyAlignment="1" applyProtection="1">
      <alignment horizontal="left" vertical="center"/>
    </xf>
    <xf numFmtId="3" fontId="13" fillId="7" borderId="9" xfId="0" applyNumberFormat="1" applyFont="1" applyFill="1" applyBorder="1" applyAlignment="1" applyProtection="1">
      <alignment horizontal="left" vertical="center"/>
    </xf>
    <xf numFmtId="3" fontId="13" fillId="7" borderId="0" xfId="0" applyNumberFormat="1" applyFont="1" applyFill="1" applyBorder="1" applyAlignment="1" applyProtection="1">
      <alignment horizontal="left" vertical="center"/>
    </xf>
    <xf numFmtId="3" fontId="13" fillId="7" borderId="5" xfId="0" applyNumberFormat="1" applyFont="1" applyFill="1" applyBorder="1" applyAlignment="1" applyProtection="1">
      <alignment horizontal="left" vertical="center"/>
    </xf>
    <xf numFmtId="3" fontId="13" fillId="7" borderId="23" xfId="0" applyNumberFormat="1" applyFont="1" applyFill="1" applyBorder="1" applyAlignment="1" applyProtection="1">
      <alignment horizontal="left" vertical="center"/>
    </xf>
    <xf numFmtId="3" fontId="13" fillId="7" borderId="6" xfId="0" applyNumberFormat="1" applyFont="1" applyFill="1" applyBorder="1" applyAlignment="1" applyProtection="1">
      <alignment horizontal="left" vertical="center"/>
    </xf>
    <xf numFmtId="3" fontId="13" fillId="7" borderId="7" xfId="0" applyNumberFormat="1" applyFont="1" applyFill="1" applyBorder="1" applyAlignment="1" applyProtection="1">
      <alignment horizontal="left" vertical="center"/>
    </xf>
    <xf numFmtId="0" fontId="13" fillId="12" borderId="19" xfId="0" applyFont="1" applyFill="1" applyBorder="1" applyAlignment="1" applyProtection="1">
      <alignment horizontal="left" vertical="center" wrapText="1"/>
    </xf>
    <xf numFmtId="0" fontId="13" fillId="12" borderId="20" xfId="0" applyFont="1" applyFill="1" applyBorder="1" applyAlignment="1" applyProtection="1">
      <alignment horizontal="left" vertical="center" wrapText="1"/>
    </xf>
    <xf numFmtId="0" fontId="13" fillId="12" borderId="21" xfId="0" applyFont="1" applyFill="1" applyBorder="1" applyAlignment="1" applyProtection="1">
      <alignment horizontal="left" vertical="center" wrapText="1"/>
    </xf>
    <xf numFmtId="0" fontId="13" fillId="8" borderId="19" xfId="0" applyFont="1" applyFill="1" applyBorder="1" applyAlignment="1" applyProtection="1">
      <alignment horizontal="left" vertical="top" wrapText="1"/>
    </xf>
    <xf numFmtId="0" fontId="13" fillId="8" borderId="20" xfId="0" applyFont="1" applyFill="1" applyBorder="1" applyAlignment="1" applyProtection="1">
      <alignment horizontal="left" vertical="top" wrapText="1"/>
    </xf>
    <xf numFmtId="0" fontId="13" fillId="8" borderId="21" xfId="0" applyFont="1" applyFill="1" applyBorder="1" applyAlignment="1" applyProtection="1">
      <alignment horizontal="left" vertical="top" wrapText="1"/>
    </xf>
    <xf numFmtId="0" fontId="13" fillId="8" borderId="19" xfId="0" applyFont="1" applyFill="1" applyBorder="1" applyAlignment="1" applyProtection="1">
      <alignment horizontal="center" vertical="top" wrapText="1"/>
    </xf>
    <xf numFmtId="0" fontId="13" fillId="8" borderId="20" xfId="0" applyFont="1" applyFill="1" applyBorder="1" applyAlignment="1" applyProtection="1">
      <alignment horizontal="center" vertical="top" wrapText="1"/>
    </xf>
    <xf numFmtId="0" fontId="13" fillId="8" borderId="21" xfId="0" applyFont="1" applyFill="1" applyBorder="1" applyAlignment="1" applyProtection="1">
      <alignment horizontal="center" vertical="top" wrapText="1"/>
    </xf>
    <xf numFmtId="0" fontId="13" fillId="4" borderId="8"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4" xfId="0" applyFont="1" applyFill="1" applyBorder="1" applyAlignment="1" applyProtection="1">
      <alignment horizontal="center" vertical="center" wrapText="1"/>
    </xf>
    <xf numFmtId="0" fontId="26" fillId="2" borderId="0" xfId="0" applyFont="1" applyFill="1" applyAlignment="1">
      <alignment horizontal="left"/>
    </xf>
    <xf numFmtId="0" fontId="15" fillId="2" borderId="0" xfId="0" applyFont="1" applyFill="1" applyAlignment="1" applyProtection="1">
      <alignment horizontal="left"/>
    </xf>
    <xf numFmtId="0" fontId="34" fillId="2" borderId="0" xfId="0" applyFont="1" applyFill="1" applyAlignment="1" applyProtection="1">
      <alignment horizontal="center"/>
    </xf>
    <xf numFmtId="0" fontId="13" fillId="2" borderId="0" xfId="0" applyFont="1" applyFill="1" applyAlignment="1" applyProtection="1">
      <alignment horizontal="center" wrapText="1"/>
    </xf>
    <xf numFmtId="0" fontId="15" fillId="2" borderId="0" xfId="0" applyFont="1" applyFill="1" applyAlignment="1" applyProtection="1">
      <alignment horizontal="center"/>
    </xf>
    <xf numFmtId="0" fontId="14" fillId="2" borderId="0" xfId="0" applyFont="1" applyFill="1" applyAlignment="1" applyProtection="1">
      <alignment horizontal="center"/>
    </xf>
    <xf numFmtId="0" fontId="14" fillId="2" borderId="24" xfId="0" applyFont="1" applyFill="1" applyBorder="1" applyAlignment="1" applyProtection="1">
      <alignment horizontal="center" vertical="top" wrapText="1"/>
    </xf>
    <xf numFmtId="0" fontId="14" fillId="2" borderId="25" xfId="0" applyFont="1" applyFill="1" applyBorder="1" applyAlignment="1" applyProtection="1">
      <alignment horizontal="center" vertical="top" wrapText="1"/>
    </xf>
    <xf numFmtId="0" fontId="14" fillId="2" borderId="26" xfId="0" applyFont="1" applyFill="1" applyBorder="1" applyAlignment="1" applyProtection="1">
      <alignment horizontal="center" vertical="top" wrapText="1"/>
    </xf>
    <xf numFmtId="0" fontId="14" fillId="3" borderId="0" xfId="0" applyFont="1" applyFill="1" applyBorder="1" applyAlignment="1" applyProtection="1">
      <alignment vertical="center" wrapText="1"/>
    </xf>
    <xf numFmtId="0" fontId="14" fillId="2" borderId="27" xfId="0" applyFont="1" applyFill="1" applyBorder="1" applyAlignment="1" applyProtection="1">
      <alignment vertical="top" wrapText="1"/>
    </xf>
    <xf numFmtId="0" fontId="14" fillId="2" borderId="28" xfId="0" applyFont="1" applyFill="1" applyBorder="1" applyAlignment="1" applyProtection="1">
      <alignment vertical="top" wrapText="1"/>
    </xf>
    <xf numFmtId="0" fontId="14" fillId="2" borderId="29" xfId="0" applyFont="1" applyFill="1" applyBorder="1" applyAlignment="1" applyProtection="1">
      <alignment vertical="top" wrapText="1"/>
    </xf>
    <xf numFmtId="0" fontId="14" fillId="2" borderId="30" xfId="0" applyFont="1" applyFill="1" applyBorder="1" applyAlignment="1" applyProtection="1">
      <alignment vertical="top" wrapText="1"/>
    </xf>
    <xf numFmtId="0" fontId="14" fillId="2" borderId="0" xfId="0" applyFont="1" applyFill="1" applyBorder="1" applyAlignment="1" applyProtection="1">
      <alignment vertical="top" wrapText="1"/>
    </xf>
    <xf numFmtId="0" fontId="14" fillId="2" borderId="31" xfId="0" applyFont="1" applyFill="1" applyBorder="1" applyAlignment="1" applyProtection="1">
      <alignment vertical="top" wrapText="1"/>
    </xf>
  </cellXfs>
  <cellStyles count="4">
    <cellStyle name="Čiarka" xfId="1" builtinId="3"/>
    <cellStyle name="Normálne" xfId="0" builtinId="0"/>
    <cellStyle name="Percentá" xfId="2" builtinId="5"/>
    <cellStyle name="procent 2" xfId="3"/>
  </cellStyles>
  <dxfs count="140">
    <dxf>
      <font>
        <color theme="0"/>
      </font>
    </dxf>
    <dxf>
      <font>
        <color theme="0"/>
      </font>
    </dxf>
    <dxf>
      <font>
        <color theme="0"/>
      </font>
    </dxf>
    <dxf>
      <font>
        <color theme="0"/>
      </font>
    </dxf>
    <dxf>
      <font>
        <color theme="0"/>
      </font>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fgColor rgb="FFCCFFCC"/>
        </patternFill>
      </fill>
    </dxf>
    <dxf>
      <font>
        <color rgb="FF9C0006"/>
      </font>
      <fill>
        <patternFill>
          <bgColor rgb="FFFFC7CE"/>
        </patternFill>
      </fill>
    </dxf>
    <dxf>
      <font>
        <color rgb="FF9C0006"/>
      </font>
      <fill>
        <patternFill>
          <bgColor rgb="FFFFC7CE"/>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fgColor rgb="FFCCFFCC"/>
          <bgColor rgb="FFCCFFCC"/>
        </patternFill>
      </fill>
    </dxf>
    <dxf>
      <font>
        <color rgb="FFCCFFCC"/>
      </font>
      <fill>
        <patternFill>
          <fgColor rgb="FFCCFFCC"/>
          <bgColor rgb="FFCCFFCC"/>
        </patternFill>
      </fill>
    </dxf>
    <dxf>
      <font>
        <color rgb="FFCCFFCC"/>
      </font>
      <fill>
        <patternFill>
          <fgColor rgb="FFCCFFCC"/>
          <bgColor rgb="FFCCFFCC"/>
        </patternFill>
      </fill>
    </dxf>
    <dxf>
      <font>
        <color rgb="FFCCFFCC"/>
      </font>
      <fill>
        <patternFill>
          <fgColor rgb="FFCCFFCC"/>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fgColor rgb="FFCCFFCC"/>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auto="1"/>
      </font>
    </dxf>
    <dxf>
      <font>
        <color rgb="FFCCFFCC"/>
      </font>
      <fill>
        <patternFill>
          <bgColor rgb="FFCCFFCC"/>
        </patternFill>
      </fill>
    </dxf>
    <dxf>
      <font>
        <color rgb="FFCCFFCC"/>
      </font>
      <fill>
        <patternFill>
          <bgColor rgb="FFCCFFCC"/>
        </patternFill>
      </fill>
    </dxf>
    <dxf>
      <font>
        <color rgb="FFC0C0C0"/>
      </font>
      <fill>
        <patternFill>
          <bgColor rgb="FFC0C0C0"/>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
      <font>
        <color rgb="FFCCFFCC"/>
      </font>
      <fill>
        <patternFill>
          <bgColor rgb="FFCCFFCC"/>
        </patternFill>
      </fill>
    </dxf>
  </dxfs>
  <tableStyles count="0" defaultTableStyle="TableStyleMedium9" defaultPivotStyle="PivotStyleLight16"/>
  <colors>
    <mruColors>
      <color rgb="FFCCFF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firstButton="1" fmlaLink="$D$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checked="Checked" firstButton="1" fmlaLink="$D$1" lockText="1" noThreeD="1"/>
</file>

<file path=xl/ctrlProps/ctrlProp37.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276225</xdr:colOff>
          <xdr:row>42</xdr:row>
          <xdr:rowOff>9525</xdr:rowOff>
        </xdr:from>
        <xdr:to>
          <xdr:col>1</xdr:col>
          <xdr:colOff>476250</xdr:colOff>
          <xdr:row>42</xdr:row>
          <xdr:rowOff>152400</xdr:rowOff>
        </xdr:to>
        <xdr:sp macro="" textlink="">
          <xdr:nvSpPr>
            <xdr:cNvPr id="24726" name="Option Button 150" hidden="1">
              <a:extLst>
                <a:ext uri="{63B3BB69-23CF-44E3-9099-C40C66FF867C}">
                  <a14:compatExt spid="_x0000_s24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42</xdr:row>
          <xdr:rowOff>133350</xdr:rowOff>
        </xdr:from>
        <xdr:to>
          <xdr:col>1</xdr:col>
          <xdr:colOff>533400</xdr:colOff>
          <xdr:row>43</xdr:row>
          <xdr:rowOff>228600</xdr:rowOff>
        </xdr:to>
        <xdr:sp macro="" textlink="">
          <xdr:nvSpPr>
            <xdr:cNvPr id="24727" name="Option Button 151" hidden="1">
              <a:extLst>
                <a:ext uri="{63B3BB69-23CF-44E3-9099-C40C66FF867C}">
                  <a14:compatExt spid="_x0000_s24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43</xdr:row>
          <xdr:rowOff>314325</xdr:rowOff>
        </xdr:from>
        <xdr:to>
          <xdr:col>1</xdr:col>
          <xdr:colOff>523875</xdr:colOff>
          <xdr:row>45</xdr:row>
          <xdr:rowOff>28575</xdr:rowOff>
        </xdr:to>
        <xdr:sp macro="" textlink="">
          <xdr:nvSpPr>
            <xdr:cNvPr id="24728" name="Option Button 152" hidden="1">
              <a:extLst>
                <a:ext uri="{63B3BB69-23CF-44E3-9099-C40C66FF867C}">
                  <a14:compatExt spid="_x0000_s24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44</xdr:row>
          <xdr:rowOff>133350</xdr:rowOff>
        </xdr:from>
        <xdr:to>
          <xdr:col>1</xdr:col>
          <xdr:colOff>457200</xdr:colOff>
          <xdr:row>45</xdr:row>
          <xdr:rowOff>228600</xdr:rowOff>
        </xdr:to>
        <xdr:sp macro="" textlink="">
          <xdr:nvSpPr>
            <xdr:cNvPr id="24729" name="Option Button 153" hidden="1">
              <a:extLst>
                <a:ext uri="{63B3BB69-23CF-44E3-9099-C40C66FF867C}">
                  <a14:compatExt spid="_x0000_s24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276225</xdr:colOff>
          <xdr:row>41</xdr:row>
          <xdr:rowOff>142875</xdr:rowOff>
        </xdr:from>
        <xdr:to>
          <xdr:col>9</xdr:col>
          <xdr:colOff>514350</xdr:colOff>
          <xdr:row>42</xdr:row>
          <xdr:rowOff>152400</xdr:rowOff>
        </xdr:to>
        <xdr:sp macro="" textlink="">
          <xdr:nvSpPr>
            <xdr:cNvPr id="24730" name="Option Button 154" hidden="1">
              <a:extLst>
                <a:ext uri="{63B3BB69-23CF-44E3-9099-C40C66FF867C}">
                  <a14:compatExt spid="_x0000_s24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47</xdr:row>
          <xdr:rowOff>133350</xdr:rowOff>
        </xdr:from>
        <xdr:to>
          <xdr:col>9</xdr:col>
          <xdr:colOff>533400</xdr:colOff>
          <xdr:row>48</xdr:row>
          <xdr:rowOff>152400</xdr:rowOff>
        </xdr:to>
        <xdr:sp macro="" textlink="">
          <xdr:nvSpPr>
            <xdr:cNvPr id="24731" name="Option Button 155" hidden="1">
              <a:extLst>
                <a:ext uri="{63B3BB69-23CF-44E3-9099-C40C66FF867C}">
                  <a14:compatExt spid="_x0000_s24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48</xdr:row>
          <xdr:rowOff>619125</xdr:rowOff>
        </xdr:from>
        <xdr:to>
          <xdr:col>9</xdr:col>
          <xdr:colOff>514350</xdr:colOff>
          <xdr:row>50</xdr:row>
          <xdr:rowOff>19050</xdr:rowOff>
        </xdr:to>
        <xdr:sp macro="" textlink="">
          <xdr:nvSpPr>
            <xdr:cNvPr id="24732" name="Option Button 156" hidden="1">
              <a:extLst>
                <a:ext uri="{63B3BB69-23CF-44E3-9099-C40C66FF867C}">
                  <a14:compatExt spid="_x0000_s24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49</xdr:row>
          <xdr:rowOff>133350</xdr:rowOff>
        </xdr:from>
        <xdr:to>
          <xdr:col>9</xdr:col>
          <xdr:colOff>514350</xdr:colOff>
          <xdr:row>51</xdr:row>
          <xdr:rowOff>0</xdr:rowOff>
        </xdr:to>
        <xdr:sp macro="" textlink="">
          <xdr:nvSpPr>
            <xdr:cNvPr id="24733" name="Option Button 157" hidden="1">
              <a:extLst>
                <a:ext uri="{63B3BB69-23CF-44E3-9099-C40C66FF867C}">
                  <a14:compatExt spid="_x0000_s24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52</xdr:row>
          <xdr:rowOff>133350</xdr:rowOff>
        </xdr:from>
        <xdr:to>
          <xdr:col>9</xdr:col>
          <xdr:colOff>514350</xdr:colOff>
          <xdr:row>53</xdr:row>
          <xdr:rowOff>285750</xdr:rowOff>
        </xdr:to>
        <xdr:sp macro="" textlink="">
          <xdr:nvSpPr>
            <xdr:cNvPr id="24734" name="Option Button 158" hidden="1">
              <a:extLst>
                <a:ext uri="{63B3BB69-23CF-44E3-9099-C40C66FF867C}">
                  <a14:compatExt spid="_x0000_s24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54</xdr:row>
          <xdr:rowOff>0</xdr:rowOff>
        </xdr:from>
        <xdr:to>
          <xdr:col>9</xdr:col>
          <xdr:colOff>533400</xdr:colOff>
          <xdr:row>55</xdr:row>
          <xdr:rowOff>19050</xdr:rowOff>
        </xdr:to>
        <xdr:sp macro="" textlink="">
          <xdr:nvSpPr>
            <xdr:cNvPr id="24735" name="Option Button 159" hidden="1">
              <a:extLst>
                <a:ext uri="{63B3BB69-23CF-44E3-9099-C40C66FF867C}">
                  <a14:compatExt spid="_x0000_s24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54</xdr:row>
          <xdr:rowOff>133350</xdr:rowOff>
        </xdr:from>
        <xdr:to>
          <xdr:col>9</xdr:col>
          <xdr:colOff>514350</xdr:colOff>
          <xdr:row>55</xdr:row>
          <xdr:rowOff>152400</xdr:rowOff>
        </xdr:to>
        <xdr:sp macro="" textlink="">
          <xdr:nvSpPr>
            <xdr:cNvPr id="24736" name="Option Button 160" hidden="1">
              <a:extLst>
                <a:ext uri="{63B3BB69-23CF-44E3-9099-C40C66FF867C}">
                  <a14:compatExt spid="_x0000_s24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57</xdr:row>
          <xdr:rowOff>133350</xdr:rowOff>
        </xdr:from>
        <xdr:to>
          <xdr:col>9</xdr:col>
          <xdr:colOff>514350</xdr:colOff>
          <xdr:row>58</xdr:row>
          <xdr:rowOff>314325</xdr:rowOff>
        </xdr:to>
        <xdr:sp macro="" textlink="">
          <xdr:nvSpPr>
            <xdr:cNvPr id="24737" name="Option Button 161" hidden="1">
              <a:extLst>
                <a:ext uri="{63B3BB69-23CF-44E3-9099-C40C66FF867C}">
                  <a14:compatExt spid="_x0000_s24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58</xdr:row>
          <xdr:rowOff>647700</xdr:rowOff>
        </xdr:from>
        <xdr:to>
          <xdr:col>9</xdr:col>
          <xdr:colOff>552450</xdr:colOff>
          <xdr:row>60</xdr:row>
          <xdr:rowOff>38100</xdr:rowOff>
        </xdr:to>
        <xdr:sp macro="" textlink="">
          <xdr:nvSpPr>
            <xdr:cNvPr id="24738" name="Option Button 162" hidden="1">
              <a:extLst>
                <a:ext uri="{63B3BB69-23CF-44E3-9099-C40C66FF867C}">
                  <a14:compatExt spid="_x0000_s24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59</xdr:row>
          <xdr:rowOff>142875</xdr:rowOff>
        </xdr:from>
        <xdr:to>
          <xdr:col>9</xdr:col>
          <xdr:colOff>514350</xdr:colOff>
          <xdr:row>61</xdr:row>
          <xdr:rowOff>9525</xdr:rowOff>
        </xdr:to>
        <xdr:sp macro="" textlink="">
          <xdr:nvSpPr>
            <xdr:cNvPr id="24739" name="Option Button 163" hidden="1">
              <a:extLst>
                <a:ext uri="{63B3BB69-23CF-44E3-9099-C40C66FF867C}">
                  <a14:compatExt spid="_x0000_s24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64</xdr:row>
          <xdr:rowOff>123825</xdr:rowOff>
        </xdr:from>
        <xdr:to>
          <xdr:col>9</xdr:col>
          <xdr:colOff>495300</xdr:colOff>
          <xdr:row>65</xdr:row>
          <xdr:rowOff>152400</xdr:rowOff>
        </xdr:to>
        <xdr:sp macro="" textlink="">
          <xdr:nvSpPr>
            <xdr:cNvPr id="24740" name="Option Button 164" hidden="1">
              <a:extLst>
                <a:ext uri="{63B3BB69-23CF-44E3-9099-C40C66FF867C}">
                  <a14:compatExt spid="_x0000_s24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65</xdr:row>
          <xdr:rowOff>123825</xdr:rowOff>
        </xdr:from>
        <xdr:to>
          <xdr:col>9</xdr:col>
          <xdr:colOff>514350</xdr:colOff>
          <xdr:row>67</xdr:row>
          <xdr:rowOff>0</xdr:rowOff>
        </xdr:to>
        <xdr:sp macro="" textlink="">
          <xdr:nvSpPr>
            <xdr:cNvPr id="24741" name="Option Button 165" hidden="1">
              <a:extLst>
                <a:ext uri="{63B3BB69-23CF-44E3-9099-C40C66FF867C}">
                  <a14:compatExt spid="_x0000_s24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66</xdr:row>
          <xdr:rowOff>123825</xdr:rowOff>
        </xdr:from>
        <xdr:to>
          <xdr:col>9</xdr:col>
          <xdr:colOff>514350</xdr:colOff>
          <xdr:row>67</xdr:row>
          <xdr:rowOff>152400</xdr:rowOff>
        </xdr:to>
        <xdr:sp macro="" textlink="">
          <xdr:nvSpPr>
            <xdr:cNvPr id="24742" name="Option Button 166" hidden="1">
              <a:extLst>
                <a:ext uri="{63B3BB69-23CF-44E3-9099-C40C66FF867C}">
                  <a14:compatExt spid="_x0000_s24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69</xdr:row>
          <xdr:rowOff>123825</xdr:rowOff>
        </xdr:from>
        <xdr:to>
          <xdr:col>9</xdr:col>
          <xdr:colOff>533400</xdr:colOff>
          <xdr:row>71</xdr:row>
          <xdr:rowOff>9525</xdr:rowOff>
        </xdr:to>
        <xdr:sp macro="" textlink="">
          <xdr:nvSpPr>
            <xdr:cNvPr id="24743" name="Option Button 167" hidden="1">
              <a:extLst>
                <a:ext uri="{63B3BB69-23CF-44E3-9099-C40C66FF867C}">
                  <a14:compatExt spid="_x0000_s24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70</xdr:row>
          <xdr:rowOff>123825</xdr:rowOff>
        </xdr:from>
        <xdr:to>
          <xdr:col>9</xdr:col>
          <xdr:colOff>533400</xdr:colOff>
          <xdr:row>72</xdr:row>
          <xdr:rowOff>9525</xdr:rowOff>
        </xdr:to>
        <xdr:sp macro="" textlink="">
          <xdr:nvSpPr>
            <xdr:cNvPr id="24744" name="Option Button 168" hidden="1">
              <a:extLst>
                <a:ext uri="{63B3BB69-23CF-44E3-9099-C40C66FF867C}">
                  <a14:compatExt spid="_x0000_s24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71</xdr:row>
          <xdr:rowOff>133350</xdr:rowOff>
        </xdr:from>
        <xdr:to>
          <xdr:col>9</xdr:col>
          <xdr:colOff>552450</xdr:colOff>
          <xdr:row>73</xdr:row>
          <xdr:rowOff>19050</xdr:rowOff>
        </xdr:to>
        <xdr:sp macro="" textlink="">
          <xdr:nvSpPr>
            <xdr:cNvPr id="24745" name="Option Button 169" hidden="1">
              <a:extLst>
                <a:ext uri="{63B3BB69-23CF-44E3-9099-C40C66FF867C}">
                  <a14:compatExt spid="_x0000_s24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73</xdr:row>
          <xdr:rowOff>0</xdr:rowOff>
        </xdr:from>
        <xdr:to>
          <xdr:col>9</xdr:col>
          <xdr:colOff>476250</xdr:colOff>
          <xdr:row>74</xdr:row>
          <xdr:rowOff>19050</xdr:rowOff>
        </xdr:to>
        <xdr:sp macro="" textlink="">
          <xdr:nvSpPr>
            <xdr:cNvPr id="24746" name="Option Button 170" hidden="1">
              <a:extLst>
                <a:ext uri="{63B3BB69-23CF-44E3-9099-C40C66FF867C}">
                  <a14:compatExt spid="_x0000_s24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73</xdr:row>
          <xdr:rowOff>0</xdr:rowOff>
        </xdr:from>
        <xdr:to>
          <xdr:col>9</xdr:col>
          <xdr:colOff>476250</xdr:colOff>
          <xdr:row>74</xdr:row>
          <xdr:rowOff>19050</xdr:rowOff>
        </xdr:to>
        <xdr:sp macro="" textlink="">
          <xdr:nvSpPr>
            <xdr:cNvPr id="24747" name="Option Button 171" hidden="1">
              <a:extLst>
                <a:ext uri="{63B3BB69-23CF-44E3-9099-C40C66FF867C}">
                  <a14:compatExt spid="_x0000_s24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75</xdr:row>
          <xdr:rowOff>0</xdr:rowOff>
        </xdr:from>
        <xdr:to>
          <xdr:col>9</xdr:col>
          <xdr:colOff>476250</xdr:colOff>
          <xdr:row>76</xdr:row>
          <xdr:rowOff>19050</xdr:rowOff>
        </xdr:to>
        <xdr:sp macro="" textlink="">
          <xdr:nvSpPr>
            <xdr:cNvPr id="24748" name="Option Button 172" hidden="1">
              <a:extLst>
                <a:ext uri="{63B3BB69-23CF-44E3-9099-C40C66FF867C}">
                  <a14:compatExt spid="_x0000_s24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76</xdr:row>
          <xdr:rowOff>0</xdr:rowOff>
        </xdr:from>
        <xdr:to>
          <xdr:col>9</xdr:col>
          <xdr:colOff>476250</xdr:colOff>
          <xdr:row>77</xdr:row>
          <xdr:rowOff>19050</xdr:rowOff>
        </xdr:to>
        <xdr:sp macro="" textlink="">
          <xdr:nvSpPr>
            <xdr:cNvPr id="24749" name="Option Button 173" hidden="1">
              <a:extLst>
                <a:ext uri="{63B3BB69-23CF-44E3-9099-C40C66FF867C}">
                  <a14:compatExt spid="_x0000_s24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0</xdr:rowOff>
        </xdr:from>
        <xdr:to>
          <xdr:col>9</xdr:col>
          <xdr:colOff>476250</xdr:colOff>
          <xdr:row>78</xdr:row>
          <xdr:rowOff>19050</xdr:rowOff>
        </xdr:to>
        <xdr:sp macro="" textlink="">
          <xdr:nvSpPr>
            <xdr:cNvPr id="24750" name="Option Button 174" hidden="1">
              <a:extLst>
                <a:ext uri="{63B3BB69-23CF-44E3-9099-C40C66FF867C}">
                  <a14:compatExt spid="_x0000_s24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80</xdr:row>
          <xdr:rowOff>0</xdr:rowOff>
        </xdr:from>
        <xdr:to>
          <xdr:col>9</xdr:col>
          <xdr:colOff>476250</xdr:colOff>
          <xdr:row>81</xdr:row>
          <xdr:rowOff>19050</xdr:rowOff>
        </xdr:to>
        <xdr:sp macro="" textlink="">
          <xdr:nvSpPr>
            <xdr:cNvPr id="24751" name="Option Button 175" hidden="1">
              <a:extLst>
                <a:ext uri="{63B3BB69-23CF-44E3-9099-C40C66FF867C}">
                  <a14:compatExt spid="_x0000_s24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81</xdr:row>
          <xdr:rowOff>0</xdr:rowOff>
        </xdr:from>
        <xdr:to>
          <xdr:col>9</xdr:col>
          <xdr:colOff>476250</xdr:colOff>
          <xdr:row>82</xdr:row>
          <xdr:rowOff>19050</xdr:rowOff>
        </xdr:to>
        <xdr:sp macro="" textlink="">
          <xdr:nvSpPr>
            <xdr:cNvPr id="24752" name="Option Button 176" hidden="1">
              <a:extLst>
                <a:ext uri="{63B3BB69-23CF-44E3-9099-C40C66FF867C}">
                  <a14:compatExt spid="_x0000_s24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82</xdr:row>
          <xdr:rowOff>0</xdr:rowOff>
        </xdr:from>
        <xdr:to>
          <xdr:col>9</xdr:col>
          <xdr:colOff>476250</xdr:colOff>
          <xdr:row>83</xdr:row>
          <xdr:rowOff>19050</xdr:rowOff>
        </xdr:to>
        <xdr:sp macro="" textlink="">
          <xdr:nvSpPr>
            <xdr:cNvPr id="24753" name="Option Button 177" hidden="1">
              <a:extLst>
                <a:ext uri="{63B3BB69-23CF-44E3-9099-C40C66FF867C}">
                  <a14:compatExt spid="_x0000_s24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85</xdr:row>
          <xdr:rowOff>0</xdr:rowOff>
        </xdr:from>
        <xdr:to>
          <xdr:col>9</xdr:col>
          <xdr:colOff>476250</xdr:colOff>
          <xdr:row>86</xdr:row>
          <xdr:rowOff>19050</xdr:rowOff>
        </xdr:to>
        <xdr:sp macro="" textlink="">
          <xdr:nvSpPr>
            <xdr:cNvPr id="24754" name="Option Button 178" hidden="1">
              <a:extLst>
                <a:ext uri="{63B3BB69-23CF-44E3-9099-C40C66FF867C}">
                  <a14:compatExt spid="_x0000_s2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86</xdr:row>
          <xdr:rowOff>0</xdr:rowOff>
        </xdr:from>
        <xdr:to>
          <xdr:col>9</xdr:col>
          <xdr:colOff>476250</xdr:colOff>
          <xdr:row>87</xdr:row>
          <xdr:rowOff>19050</xdr:rowOff>
        </xdr:to>
        <xdr:sp macro="" textlink="">
          <xdr:nvSpPr>
            <xdr:cNvPr id="24755" name="Option Button 179" hidden="1">
              <a:extLst>
                <a:ext uri="{63B3BB69-23CF-44E3-9099-C40C66FF867C}">
                  <a14:compatExt spid="_x0000_s24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87</xdr:row>
          <xdr:rowOff>0</xdr:rowOff>
        </xdr:from>
        <xdr:to>
          <xdr:col>9</xdr:col>
          <xdr:colOff>476250</xdr:colOff>
          <xdr:row>88</xdr:row>
          <xdr:rowOff>19050</xdr:rowOff>
        </xdr:to>
        <xdr:sp macro="" textlink="">
          <xdr:nvSpPr>
            <xdr:cNvPr id="24756" name="Option Button 180" hidden="1">
              <a:extLst>
                <a:ext uri="{63B3BB69-23CF-44E3-9099-C40C66FF867C}">
                  <a14:compatExt spid="_x0000_s24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90</xdr:row>
          <xdr:rowOff>0</xdr:rowOff>
        </xdr:from>
        <xdr:to>
          <xdr:col>9</xdr:col>
          <xdr:colOff>476250</xdr:colOff>
          <xdr:row>91</xdr:row>
          <xdr:rowOff>19050</xdr:rowOff>
        </xdr:to>
        <xdr:sp macro="" textlink="">
          <xdr:nvSpPr>
            <xdr:cNvPr id="24757" name="Option Button 181" hidden="1">
              <a:extLst>
                <a:ext uri="{63B3BB69-23CF-44E3-9099-C40C66FF867C}">
                  <a14:compatExt spid="_x0000_s24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91</xdr:row>
          <xdr:rowOff>0</xdr:rowOff>
        </xdr:from>
        <xdr:to>
          <xdr:col>9</xdr:col>
          <xdr:colOff>476250</xdr:colOff>
          <xdr:row>92</xdr:row>
          <xdr:rowOff>19050</xdr:rowOff>
        </xdr:to>
        <xdr:sp macro="" textlink="">
          <xdr:nvSpPr>
            <xdr:cNvPr id="24758" name="Option Button 182" hidden="1">
              <a:extLst>
                <a:ext uri="{63B3BB69-23CF-44E3-9099-C40C66FF867C}">
                  <a14:compatExt spid="_x0000_s24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92</xdr:row>
          <xdr:rowOff>0</xdr:rowOff>
        </xdr:from>
        <xdr:to>
          <xdr:col>9</xdr:col>
          <xdr:colOff>476250</xdr:colOff>
          <xdr:row>93</xdr:row>
          <xdr:rowOff>19050</xdr:rowOff>
        </xdr:to>
        <xdr:sp macro="" textlink="">
          <xdr:nvSpPr>
            <xdr:cNvPr id="24759" name="Option Button 183" hidden="1">
              <a:extLst>
                <a:ext uri="{63B3BB69-23CF-44E3-9099-C40C66FF867C}">
                  <a14:compatExt spid="_x0000_s24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94</xdr:row>
          <xdr:rowOff>0</xdr:rowOff>
        </xdr:from>
        <xdr:to>
          <xdr:col>9</xdr:col>
          <xdr:colOff>514350</xdr:colOff>
          <xdr:row>95</xdr:row>
          <xdr:rowOff>38100</xdr:rowOff>
        </xdr:to>
        <xdr:sp macro="" textlink="">
          <xdr:nvSpPr>
            <xdr:cNvPr id="24760" name="Option Button 184" hidden="1">
              <a:extLst>
                <a:ext uri="{63B3BB69-23CF-44E3-9099-C40C66FF867C}">
                  <a14:compatExt spid="_x0000_s24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628650</xdr:colOff>
          <xdr:row>0</xdr:row>
          <xdr:rowOff>9525</xdr:rowOff>
        </xdr:from>
        <xdr:to>
          <xdr:col>6</xdr:col>
          <xdr:colOff>38100</xdr:colOff>
          <xdr:row>1</xdr:row>
          <xdr:rowOff>19050</xdr:rowOff>
        </xdr:to>
        <xdr:sp macro="" textlink="">
          <xdr:nvSpPr>
            <xdr:cNvPr id="3077" name="Option Button 5" hidden="1">
              <a:extLst>
                <a:ext uri="{63B3BB69-23CF-44E3-9099-C40C66FF867C}">
                  <a14:compatExt spid="_x0000_s30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Rovnomerné odpisovanie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0</xdr:row>
          <xdr:rowOff>9525</xdr:rowOff>
        </xdr:from>
        <xdr:to>
          <xdr:col>8</xdr:col>
          <xdr:colOff>314325</xdr:colOff>
          <xdr:row>1</xdr:row>
          <xdr:rowOff>19050</xdr:rowOff>
        </xdr:to>
        <xdr:sp macro="" textlink="">
          <xdr:nvSpPr>
            <xdr:cNvPr id="3078" name="Option Button 6" hidden="1">
              <a:extLst>
                <a:ext uri="{63B3BB69-23CF-44E3-9099-C40C66FF867C}">
                  <a14:compatExt spid="_x0000_s307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sk-SK" sz="800" b="0" i="0" u="none" strike="noStrike" baseline="0">
                  <a:solidFill>
                    <a:srgbClr val="000000"/>
                  </a:solidFill>
                  <a:latin typeface="Tahoma"/>
                  <a:ea typeface="Tahoma"/>
                  <a:cs typeface="Tahoma"/>
                </a:rPr>
                <a:t>Zrýchlené odpisovanie</a:t>
              </a:r>
            </a:p>
          </xdr:txBody>
        </xdr:sp>
        <xdr:clientData/>
      </xdr:twoCellAnchor>
    </mc:Choice>
    <mc:Fallback/>
  </mc:AlternateContent>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omments" Target="../comments2.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omments" Target="../comments7.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ctrlProp" Target="../ctrlProps/ctrlProp37.xml"/><Relationship Id="rId5" Type="http://schemas.openxmlformats.org/officeDocument/2006/relationships/ctrlProp" Target="../ctrlProps/ctrlProp36.xml"/><Relationship Id="rId4"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pageSetUpPr fitToPage="1"/>
  </sheetPr>
  <dimension ref="A1:L25"/>
  <sheetViews>
    <sheetView showGridLines="0" tabSelected="1" zoomScaleNormal="100" workbookViewId="0"/>
  </sheetViews>
  <sheetFormatPr defaultColWidth="9.140625" defaultRowHeight="12.75" x14ac:dyDescent="0.2"/>
  <cols>
    <col min="1" max="2" width="2.140625" style="274" customWidth="1"/>
    <col min="3" max="11" width="9.140625" style="274"/>
    <col min="12" max="12" width="2.140625" style="274" customWidth="1"/>
    <col min="13" max="16384" width="9.140625" style="274"/>
  </cols>
  <sheetData>
    <row r="1" spans="1:12" ht="20.25" x14ac:dyDescent="0.3">
      <c r="A1" s="272"/>
      <c r="B1" s="272"/>
      <c r="C1" s="272"/>
      <c r="D1" s="273" t="s">
        <v>50</v>
      </c>
      <c r="E1" s="272"/>
      <c r="F1" s="272"/>
      <c r="G1" s="272"/>
      <c r="H1" s="272"/>
      <c r="I1" s="272"/>
      <c r="J1" s="272"/>
      <c r="K1" s="272"/>
      <c r="L1" s="272"/>
    </row>
    <row r="2" spans="1:12" ht="13.5" thickBot="1" x14ac:dyDescent="0.25">
      <c r="A2" s="272"/>
      <c r="B2" s="272"/>
      <c r="C2" s="272"/>
      <c r="D2" s="272"/>
      <c r="E2" s="272"/>
      <c r="F2" s="272"/>
      <c r="G2" s="272"/>
      <c r="H2" s="272"/>
      <c r="I2" s="272"/>
      <c r="J2" s="272"/>
      <c r="K2" s="272"/>
      <c r="L2" s="272"/>
    </row>
    <row r="3" spans="1:12" s="7" customFormat="1" ht="13.5" thickTop="1" x14ac:dyDescent="0.2">
      <c r="A3" s="122"/>
      <c r="B3" s="123"/>
      <c r="C3" s="124"/>
      <c r="D3" s="124"/>
      <c r="E3" s="124"/>
      <c r="F3" s="125"/>
      <c r="G3" s="124"/>
      <c r="H3" s="124"/>
      <c r="I3" s="124"/>
      <c r="J3" s="124"/>
      <c r="K3" s="124"/>
      <c r="L3" s="126"/>
    </row>
    <row r="4" spans="1:12" s="8" customFormat="1" ht="27" customHeight="1" x14ac:dyDescent="0.2">
      <c r="A4" s="127"/>
      <c r="B4" s="128"/>
      <c r="C4" s="319" t="s">
        <v>169</v>
      </c>
      <c r="D4" s="319"/>
      <c r="E4" s="319"/>
      <c r="F4" s="319"/>
      <c r="G4" s="319"/>
      <c r="H4" s="319"/>
      <c r="I4" s="319"/>
      <c r="J4" s="319"/>
      <c r="K4" s="319"/>
      <c r="L4" s="129"/>
    </row>
    <row r="5" spans="1:12" s="8" customFormat="1" ht="12.75" customHeight="1" x14ac:dyDescent="0.2">
      <c r="A5" s="127"/>
      <c r="B5" s="128"/>
      <c r="C5" s="242"/>
      <c r="D5" s="242"/>
      <c r="E5" s="242"/>
      <c r="F5" s="242"/>
      <c r="G5" s="242"/>
      <c r="H5" s="242"/>
      <c r="I5" s="242"/>
      <c r="J5" s="242"/>
      <c r="K5" s="242"/>
      <c r="L5" s="129"/>
    </row>
    <row r="6" spans="1:12" s="28" customFormat="1" x14ac:dyDescent="0.2">
      <c r="A6" s="130"/>
      <c r="B6" s="131"/>
      <c r="C6" s="320" t="s">
        <v>121</v>
      </c>
      <c r="D6" s="320"/>
      <c r="E6" s="320"/>
      <c r="F6" s="320"/>
      <c r="G6" s="320"/>
      <c r="H6" s="320"/>
      <c r="I6" s="320"/>
      <c r="J6" s="320"/>
      <c r="K6" s="320"/>
      <c r="L6" s="132"/>
    </row>
    <row r="7" spans="1:12" s="7" customFormat="1" x14ac:dyDescent="0.2">
      <c r="A7" s="122"/>
      <c r="B7" s="133"/>
      <c r="C7" s="223"/>
      <c r="D7" s="223"/>
      <c r="E7" s="223"/>
      <c r="F7" s="224"/>
      <c r="G7" s="223"/>
      <c r="H7" s="223"/>
      <c r="I7" s="223"/>
      <c r="J7" s="223"/>
      <c r="K7" s="223"/>
      <c r="L7" s="134"/>
    </row>
    <row r="8" spans="1:12" s="7" customFormat="1" ht="52.5" customHeight="1" x14ac:dyDescent="0.2">
      <c r="A8" s="122"/>
      <c r="B8" s="133"/>
      <c r="C8" s="319" t="s">
        <v>170</v>
      </c>
      <c r="D8" s="319"/>
      <c r="E8" s="319"/>
      <c r="F8" s="319"/>
      <c r="G8" s="319"/>
      <c r="H8" s="319"/>
      <c r="I8" s="319"/>
      <c r="J8" s="319"/>
      <c r="K8" s="319"/>
      <c r="L8" s="134"/>
    </row>
    <row r="9" spans="1:12" s="7" customFormat="1" x14ac:dyDescent="0.2">
      <c r="A9" s="122"/>
      <c r="B9" s="133"/>
      <c r="C9" s="223"/>
      <c r="D9" s="223"/>
      <c r="E9" s="223"/>
      <c r="F9" s="224"/>
      <c r="G9" s="223"/>
      <c r="H9" s="223"/>
      <c r="I9" s="223"/>
      <c r="J9" s="223"/>
      <c r="K9" s="223"/>
      <c r="L9" s="134"/>
    </row>
    <row r="10" spans="1:12" s="7" customFormat="1" ht="70.900000000000006" customHeight="1" x14ac:dyDescent="0.2">
      <c r="A10" s="122"/>
      <c r="B10" s="133"/>
      <c r="C10" s="319" t="s">
        <v>198</v>
      </c>
      <c r="D10" s="319"/>
      <c r="E10" s="319"/>
      <c r="F10" s="319"/>
      <c r="G10" s="319"/>
      <c r="H10" s="319"/>
      <c r="I10" s="319"/>
      <c r="J10" s="319"/>
      <c r="K10" s="319"/>
      <c r="L10" s="134"/>
    </row>
    <row r="11" spans="1:12" s="7" customFormat="1" x14ac:dyDescent="0.2">
      <c r="A11" s="122"/>
      <c r="B11" s="133"/>
      <c r="C11" s="242"/>
      <c r="D11" s="242"/>
      <c r="E11" s="242"/>
      <c r="F11" s="242"/>
      <c r="G11" s="242"/>
      <c r="H11" s="242"/>
      <c r="I11" s="242"/>
      <c r="J11" s="242"/>
      <c r="K11" s="242"/>
      <c r="L11" s="134"/>
    </row>
    <row r="12" spans="1:12" s="7" customFormat="1" ht="41.25" customHeight="1" x14ac:dyDescent="0.2">
      <c r="A12" s="122"/>
      <c r="B12" s="133"/>
      <c r="C12" s="319" t="s">
        <v>199</v>
      </c>
      <c r="D12" s="319"/>
      <c r="E12" s="319"/>
      <c r="F12" s="319"/>
      <c r="G12" s="319"/>
      <c r="H12" s="319"/>
      <c r="I12" s="319"/>
      <c r="J12" s="319"/>
      <c r="K12" s="319"/>
      <c r="L12" s="134"/>
    </row>
    <row r="13" spans="1:12" s="9" customFormat="1" ht="13.5" thickBot="1" x14ac:dyDescent="0.25">
      <c r="A13" s="135"/>
      <c r="B13" s="136"/>
      <c r="C13" s="318"/>
      <c r="D13" s="318"/>
      <c r="E13" s="318"/>
      <c r="F13" s="318"/>
      <c r="G13" s="318"/>
      <c r="H13" s="318"/>
      <c r="I13" s="318"/>
      <c r="J13" s="318"/>
      <c r="K13" s="318"/>
      <c r="L13" s="137"/>
    </row>
    <row r="14" spans="1:12" ht="13.5" thickTop="1" x14ac:dyDescent="0.2">
      <c r="A14" s="272"/>
      <c r="B14" s="272"/>
      <c r="C14" s="272"/>
      <c r="D14" s="272"/>
      <c r="E14" s="272"/>
      <c r="F14" s="272"/>
      <c r="G14" s="272"/>
      <c r="H14" s="272"/>
      <c r="I14" s="272"/>
      <c r="J14" s="272"/>
      <c r="K14" s="272"/>
      <c r="L14" s="272"/>
    </row>
    <row r="15" spans="1:12" x14ac:dyDescent="0.2">
      <c r="A15" s="272"/>
      <c r="B15" s="272"/>
      <c r="C15" s="272"/>
      <c r="D15" s="272"/>
      <c r="E15" s="272"/>
      <c r="F15" s="272"/>
      <c r="G15" s="272"/>
      <c r="H15" s="272"/>
      <c r="I15" s="272"/>
      <c r="J15" s="272"/>
      <c r="K15" s="272"/>
      <c r="L15" s="272"/>
    </row>
    <row r="16" spans="1:12" x14ac:dyDescent="0.2">
      <c r="A16" s="272"/>
      <c r="B16" s="272"/>
      <c r="C16" s="272"/>
      <c r="D16" s="272"/>
      <c r="E16" s="272"/>
      <c r="F16" s="272"/>
      <c r="G16" s="272"/>
      <c r="H16" s="272"/>
      <c r="I16" s="272"/>
      <c r="J16" s="272"/>
      <c r="K16" s="272"/>
      <c r="L16" s="272"/>
    </row>
    <row r="17" spans="1:12" x14ac:dyDescent="0.2">
      <c r="A17" s="272"/>
      <c r="B17" s="272"/>
      <c r="C17" s="272"/>
      <c r="D17" s="272"/>
      <c r="E17" s="272"/>
      <c r="F17" s="272"/>
      <c r="G17" s="272"/>
      <c r="H17" s="272"/>
      <c r="I17" s="272"/>
      <c r="J17" s="272"/>
      <c r="K17" s="272"/>
      <c r="L17" s="272"/>
    </row>
    <row r="18" spans="1:12" x14ac:dyDescent="0.2">
      <c r="A18" s="272"/>
      <c r="B18" s="272"/>
      <c r="C18" s="272"/>
      <c r="D18" s="272"/>
      <c r="E18" s="272"/>
      <c r="F18" s="272"/>
      <c r="G18" s="272"/>
      <c r="H18" s="272"/>
      <c r="I18" s="272"/>
      <c r="J18" s="272"/>
      <c r="K18" s="272"/>
      <c r="L18" s="272"/>
    </row>
    <row r="19" spans="1:12" x14ac:dyDescent="0.2">
      <c r="A19" s="272"/>
      <c r="B19" s="272"/>
      <c r="C19" s="272"/>
      <c r="D19" s="272"/>
      <c r="E19" s="272"/>
      <c r="F19" s="272"/>
      <c r="G19" s="272"/>
      <c r="H19" s="272"/>
      <c r="I19" s="272"/>
      <c r="J19" s="272"/>
      <c r="K19" s="272"/>
      <c r="L19" s="272"/>
    </row>
    <row r="20" spans="1:12" x14ac:dyDescent="0.2">
      <c r="A20" s="272"/>
      <c r="B20" s="272"/>
      <c r="C20" s="272"/>
      <c r="D20" s="272"/>
      <c r="E20" s="272"/>
      <c r="F20" s="272"/>
      <c r="G20" s="272"/>
      <c r="H20" s="272"/>
      <c r="I20" s="272"/>
      <c r="J20" s="272"/>
      <c r="K20" s="272"/>
      <c r="L20" s="272"/>
    </row>
    <row r="21" spans="1:12" x14ac:dyDescent="0.2">
      <c r="A21" s="272"/>
      <c r="B21" s="272"/>
      <c r="C21" s="272"/>
      <c r="D21" s="272"/>
      <c r="E21" s="272"/>
      <c r="F21" s="272"/>
      <c r="G21" s="272"/>
      <c r="H21" s="272"/>
      <c r="I21" s="272"/>
      <c r="J21" s="272"/>
      <c r="K21" s="272"/>
      <c r="L21" s="272"/>
    </row>
    <row r="22" spans="1:12" x14ac:dyDescent="0.2">
      <c r="A22" s="272"/>
      <c r="B22" s="272"/>
      <c r="C22" s="272"/>
      <c r="D22" s="272"/>
      <c r="E22" s="272"/>
      <c r="F22" s="272"/>
      <c r="G22" s="272"/>
      <c r="H22" s="272"/>
      <c r="I22" s="272"/>
      <c r="J22" s="272"/>
      <c r="K22" s="272"/>
      <c r="L22" s="272"/>
    </row>
    <row r="23" spans="1:12" x14ac:dyDescent="0.2">
      <c r="A23" s="272"/>
      <c r="B23" s="272"/>
      <c r="C23" s="272"/>
      <c r="D23" s="272"/>
      <c r="E23" s="272"/>
      <c r="F23" s="272"/>
      <c r="G23" s="272"/>
      <c r="H23" s="272"/>
      <c r="I23" s="272"/>
      <c r="J23" s="272"/>
      <c r="K23" s="272"/>
      <c r="L23" s="272"/>
    </row>
    <row r="24" spans="1:12" x14ac:dyDescent="0.2">
      <c r="A24" s="272"/>
      <c r="B24" s="272"/>
      <c r="C24" s="272"/>
      <c r="D24" s="272"/>
      <c r="E24" s="272"/>
      <c r="F24" s="272"/>
      <c r="G24" s="272"/>
      <c r="H24" s="272"/>
      <c r="I24" s="272"/>
      <c r="J24" s="272"/>
      <c r="K24" s="272"/>
      <c r="L24" s="272"/>
    </row>
    <row r="25" spans="1:12" x14ac:dyDescent="0.2">
      <c r="A25" s="272"/>
      <c r="B25" s="272"/>
      <c r="C25" s="272"/>
      <c r="D25" s="272"/>
      <c r="E25" s="272"/>
      <c r="F25" s="272"/>
      <c r="G25" s="272"/>
      <c r="H25" s="272"/>
      <c r="I25" s="272"/>
      <c r="J25" s="272"/>
      <c r="K25" s="272"/>
      <c r="L25" s="272"/>
    </row>
  </sheetData>
  <sheetProtection algorithmName="SHA-512" hashValue="v1NuxO3yCeol+XdUH2/c9blc4t5Zd/jKneTvOUWkHUPXrnQ51ZOHbLYMOp7ZKjnJKwF+18JNAcV71X3fsOiU9A==" saltValue="odTpivmPOMgyg00bHAFnfw==" spinCount="100000" sheet="1" objects="1" scenarios="1"/>
  <customSheetViews>
    <customSheetView guid="{DB7D8600-7BA7-4CE3-9713-A1F8E1674C32}" showGridLines="0" fitToPage="1">
      <selection activeCell="J1" sqref="J1"/>
      <pageMargins left="0.70866141732283472" right="0.70866141732283472" top="0.78740157480314965" bottom="0.78740157480314965" header="0.31496062992125984" footer="0.31496062992125984"/>
      <pageSetup paperSize="9" orientation="portrait" r:id="rId1"/>
      <headerFooter>
        <oddHeader xml:space="preserve">&amp;R&amp;8Príloha č. 3 Metodiky pre vypracovanie finančnej analýzy projektu 
Finančná Analýza  </oddHeader>
      </headerFooter>
    </customSheetView>
  </customSheetViews>
  <mergeCells count="6">
    <mergeCell ref="C13:K13"/>
    <mergeCell ref="C4:K4"/>
    <mergeCell ref="C8:K8"/>
    <mergeCell ref="C6:K6"/>
    <mergeCell ref="C10:K10"/>
    <mergeCell ref="C12:K12"/>
  </mergeCells>
  <phoneticPr fontId="0" type="noConversion"/>
  <pageMargins left="0.70866141732283472" right="0.70866141732283472" top="0.78740157480314965" bottom="0.78740157480314965" header="0.31496062992125984" footer="0.31496062992125984"/>
  <pageSetup paperSize="9" orientation="portrait" r:id="rId2"/>
  <headerFooter>
    <oddHeader xml:space="preserve">&amp;R&amp;8Príloha č. 3 Metodiky pre vypracovanie finančnej analýzy projektu 
Finančná Analýza  </oddHeader>
  </headerFooter>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8">
    <pageSetUpPr fitToPage="1"/>
  </sheetPr>
  <dimension ref="A1:AP56"/>
  <sheetViews>
    <sheetView showGridLines="0" topLeftCell="A35" zoomScale="80" zoomScaleNormal="80" workbookViewId="0">
      <selection activeCell="B48" sqref="B48"/>
    </sheetView>
  </sheetViews>
  <sheetFormatPr defaultColWidth="9.140625" defaultRowHeight="12.75" x14ac:dyDescent="0.2"/>
  <cols>
    <col min="1" max="1" width="1.140625" style="138" customWidth="1"/>
    <col min="2" max="2" width="30.5703125" style="138" customWidth="1"/>
    <col min="3" max="3" width="12.140625" style="138" customWidth="1"/>
    <col min="4" max="12" width="15.5703125" style="138" bestFit="1" customWidth="1"/>
    <col min="13" max="22" width="10.7109375" style="138" bestFit="1" customWidth="1"/>
    <col min="23" max="16384" width="9.140625" style="138"/>
  </cols>
  <sheetData>
    <row r="1" spans="2:42" s="140" customFormat="1" hidden="1" x14ac:dyDescent="0.2">
      <c r="B1" s="139" t="s">
        <v>160</v>
      </c>
    </row>
    <row r="2" spans="2:42" s="140" customFormat="1" hidden="1" x14ac:dyDescent="0.2"/>
    <row r="3" spans="2:42" s="140" customFormat="1" hidden="1" x14ac:dyDescent="0.2">
      <c r="B3" s="141" t="s">
        <v>98</v>
      </c>
      <c r="C3" s="141" t="s">
        <v>104</v>
      </c>
      <c r="J3" s="140" t="s">
        <v>106</v>
      </c>
    </row>
    <row r="4" spans="2:42" s="140" customFormat="1" hidden="1" x14ac:dyDescent="0.2">
      <c r="B4" s="142">
        <f>SUM('Peňažné toky projektu'!B47:AE47)</f>
        <v>0</v>
      </c>
      <c r="C4" s="141" t="b">
        <f>AND(B4&lt;&gt;0)</f>
        <v>0</v>
      </c>
      <c r="J4" s="141" t="b">
        <f>AND(COUNTIF(F20:AF20,"&lt;0")&lt;=0)</f>
        <v>1</v>
      </c>
      <c r="L4" s="140" t="s">
        <v>105</v>
      </c>
    </row>
    <row r="5" spans="2:42" s="140" customFormat="1" hidden="1" x14ac:dyDescent="0.2">
      <c r="B5" s="141"/>
      <c r="C5" s="141"/>
    </row>
    <row r="6" spans="2:42" s="140" customFormat="1" hidden="1" x14ac:dyDescent="0.2">
      <c r="B6" s="141" t="s">
        <v>89</v>
      </c>
      <c r="C6" s="141" t="s">
        <v>103</v>
      </c>
      <c r="J6" s="140" t="s">
        <v>107</v>
      </c>
    </row>
    <row r="7" spans="2:42" s="140" customFormat="1" hidden="1" x14ac:dyDescent="0.2">
      <c r="B7" s="142">
        <f>SUM(Úver!B8:AE8)</f>
        <v>50000</v>
      </c>
      <c r="C7" s="141" t="b">
        <f>OR(B7&gt;0,B10&gt;0)</f>
        <v>1</v>
      </c>
      <c r="J7" s="141" t="b">
        <f>AND(COUNTIF(C24:AF24,"&lt;0")&lt;=0)</f>
        <v>0</v>
      </c>
    </row>
    <row r="8" spans="2:42" s="140" customFormat="1" hidden="1" x14ac:dyDescent="0.2">
      <c r="B8" s="141"/>
      <c r="C8" s="141"/>
    </row>
    <row r="9" spans="2:42" s="140" customFormat="1" hidden="1" x14ac:dyDescent="0.2">
      <c r="B9" s="141" t="s">
        <v>99</v>
      </c>
      <c r="C9" s="141" t="s">
        <v>102</v>
      </c>
    </row>
    <row r="10" spans="2:42" s="140" customFormat="1" hidden="1" x14ac:dyDescent="0.2">
      <c r="B10" s="142">
        <f>SUM(Úver!B11:AE11)</f>
        <v>50000</v>
      </c>
      <c r="C10" s="141" t="b">
        <f>AND(B7=B10)</f>
        <v>1</v>
      </c>
    </row>
    <row r="11" spans="2:42" s="140" customFormat="1" hidden="1" x14ac:dyDescent="0.2">
      <c r="B11" s="141"/>
      <c r="C11" s="141"/>
    </row>
    <row r="12" spans="2:42" s="140" customFormat="1" hidden="1" x14ac:dyDescent="0.2">
      <c r="B12" s="141" t="s">
        <v>100</v>
      </c>
      <c r="C12" s="141" t="s">
        <v>131</v>
      </c>
      <c r="D12" s="141"/>
      <c r="E12" s="141"/>
      <c r="F12" s="141"/>
    </row>
    <row r="13" spans="2:42" s="140" customFormat="1" hidden="1" x14ac:dyDescent="0.2">
      <c r="B13" s="243">
        <f>'Investičné výdavky'!B85:C85</f>
        <v>62640.763500000059</v>
      </c>
      <c r="C13" s="141" t="b">
        <f>AND(B7&gt;=B13)</f>
        <v>0</v>
      </c>
    </row>
    <row r="14" spans="2:42" s="140" customFormat="1" hidden="1" x14ac:dyDescent="0.2"/>
    <row r="15" spans="2:42" s="140" customFormat="1" hidden="1" x14ac:dyDescent="0.2"/>
    <row r="16" spans="2:42" s="140" customFormat="1" hidden="1" x14ac:dyDescent="0.2">
      <c r="B16" s="140" t="s">
        <v>204</v>
      </c>
      <c r="C16" s="244">
        <f>'Peňažné toky projektu'!$B$18</f>
        <v>2016</v>
      </c>
      <c r="D16" s="244">
        <f>C16+1</f>
        <v>2017</v>
      </c>
      <c r="E16" s="244">
        <f t="shared" ref="E16:M16" si="0">D16+1</f>
        <v>2018</v>
      </c>
      <c r="F16" s="244">
        <f t="shared" si="0"/>
        <v>2019</v>
      </c>
      <c r="G16" s="244">
        <f t="shared" si="0"/>
        <v>2020</v>
      </c>
      <c r="H16" s="244">
        <f t="shared" si="0"/>
        <v>2021</v>
      </c>
      <c r="I16" s="244">
        <f t="shared" si="0"/>
        <v>2022</v>
      </c>
      <c r="J16" s="244">
        <f t="shared" si="0"/>
        <v>2023</v>
      </c>
      <c r="K16" s="244">
        <f t="shared" si="0"/>
        <v>2024</v>
      </c>
      <c r="L16" s="244">
        <f t="shared" si="0"/>
        <v>2025</v>
      </c>
      <c r="M16" s="244">
        <f t="shared" si="0"/>
        <v>2026</v>
      </c>
      <c r="N16" s="244">
        <f t="shared" ref="N16" si="1">M16+1</f>
        <v>2027</v>
      </c>
      <c r="O16" s="244">
        <f t="shared" ref="O16" si="2">N16+1</f>
        <v>2028</v>
      </c>
      <c r="P16" s="244">
        <f t="shared" ref="P16" si="3">O16+1</f>
        <v>2029</v>
      </c>
      <c r="Q16" s="244">
        <f t="shared" ref="Q16" si="4">P16+1</f>
        <v>2030</v>
      </c>
      <c r="R16" s="244">
        <f t="shared" ref="R16" si="5">Q16+1</f>
        <v>2031</v>
      </c>
      <c r="S16" s="244">
        <f t="shared" ref="S16" si="6">R16+1</f>
        <v>2032</v>
      </c>
      <c r="T16" s="244">
        <f t="shared" ref="T16" si="7">S16+1</f>
        <v>2033</v>
      </c>
      <c r="U16" s="244">
        <f t="shared" ref="U16" si="8">T16+1</f>
        <v>2034</v>
      </c>
      <c r="V16" s="244">
        <f t="shared" ref="V16" si="9">U16+1</f>
        <v>2035</v>
      </c>
      <c r="W16" s="244">
        <f t="shared" ref="W16" si="10">V16+1</f>
        <v>2036</v>
      </c>
      <c r="X16" s="244">
        <f t="shared" ref="X16" si="11">W16+1</f>
        <v>2037</v>
      </c>
      <c r="Y16" s="244">
        <f t="shared" ref="Y16" si="12">X16+1</f>
        <v>2038</v>
      </c>
      <c r="Z16" s="244">
        <f t="shared" ref="Z16" si="13">Y16+1</f>
        <v>2039</v>
      </c>
      <c r="AA16" s="244">
        <f t="shared" ref="AA16" si="14">Z16+1</f>
        <v>2040</v>
      </c>
      <c r="AB16" s="244">
        <f t="shared" ref="AB16" si="15">AA16+1</f>
        <v>2041</v>
      </c>
      <c r="AC16" s="244">
        <f t="shared" ref="AC16" si="16">AB16+1</f>
        <v>2042</v>
      </c>
      <c r="AD16" s="244">
        <f t="shared" ref="AD16" si="17">AC16+1</f>
        <v>2043</v>
      </c>
      <c r="AE16" s="244">
        <f t="shared" ref="AE16" si="18">AD16+1</f>
        <v>2044</v>
      </c>
      <c r="AF16" s="244">
        <f t="shared" ref="AF16" si="19">AE16+1</f>
        <v>2045</v>
      </c>
      <c r="AG16" s="244">
        <f t="shared" ref="AG16" si="20">AF16+1</f>
        <v>2046</v>
      </c>
      <c r="AH16" s="244">
        <f t="shared" ref="AH16" si="21">AG16+1</f>
        <v>2047</v>
      </c>
      <c r="AI16" s="244">
        <f t="shared" ref="AI16" si="22">AH16+1</f>
        <v>2048</v>
      </c>
      <c r="AJ16" s="244">
        <f t="shared" ref="AJ16" si="23">AI16+1</f>
        <v>2049</v>
      </c>
      <c r="AK16" s="244">
        <f t="shared" ref="AK16" si="24">AJ16+1</f>
        <v>2050</v>
      </c>
      <c r="AL16" s="244">
        <f t="shared" ref="AL16" si="25">AK16+1</f>
        <v>2051</v>
      </c>
      <c r="AM16" s="244">
        <f t="shared" ref="AM16" si="26">AL16+1</f>
        <v>2052</v>
      </c>
      <c r="AN16" s="244">
        <f t="shared" ref="AN16" si="27">AM16+1</f>
        <v>2053</v>
      </c>
      <c r="AO16" s="244">
        <f t="shared" ref="AO16:AP16" si="28">AN16+1</f>
        <v>2054</v>
      </c>
      <c r="AP16" s="244">
        <f t="shared" si="28"/>
        <v>2055</v>
      </c>
    </row>
    <row r="17" spans="2:42" s="140" customFormat="1" hidden="1" x14ac:dyDescent="0.2">
      <c r="B17" s="67" t="s">
        <v>69</v>
      </c>
      <c r="C17" s="52">
        <f>'Peňažné toky projektu'!B22</f>
        <v>0</v>
      </c>
      <c r="D17" s="52">
        <f>'Peňažné toky projektu'!C22</f>
        <v>0</v>
      </c>
      <c r="E17" s="52">
        <f>'Peňažné toky projektu'!D22</f>
        <v>0</v>
      </c>
      <c r="F17" s="52">
        <f>'Peňažné toky projektu'!E22</f>
        <v>0</v>
      </c>
      <c r="G17" s="52">
        <f>'Peňažné toky projektu'!F22</f>
        <v>0</v>
      </c>
      <c r="H17" s="52">
        <f>'Peňažné toky projektu'!G22</f>
        <v>0</v>
      </c>
      <c r="I17" s="52">
        <f>'Peňažné toky projektu'!H22</f>
        <v>0</v>
      </c>
      <c r="J17" s="52">
        <f>'Peňažné toky projektu'!I22</f>
        <v>0</v>
      </c>
      <c r="K17" s="52">
        <f>'Peňažné toky projektu'!J22</f>
        <v>0</v>
      </c>
      <c r="L17" s="52">
        <f>'Peňažné toky projektu'!K22</f>
        <v>0</v>
      </c>
      <c r="M17" s="52">
        <f>'Peňažné toky projektu'!L22</f>
        <v>0</v>
      </c>
      <c r="N17" s="52">
        <f>'Peňažné toky projektu'!M22</f>
        <v>0</v>
      </c>
      <c r="O17" s="52">
        <f>'Peňažné toky projektu'!N22</f>
        <v>0</v>
      </c>
      <c r="P17" s="52">
        <f>'Peňažné toky projektu'!O22</f>
        <v>0</v>
      </c>
      <c r="Q17" s="52">
        <f>'Peňažné toky projektu'!P22</f>
        <v>0</v>
      </c>
      <c r="R17" s="52">
        <f>'Peňažné toky projektu'!Q22</f>
        <v>0</v>
      </c>
      <c r="S17" s="52">
        <f>'Peňažné toky projektu'!R22</f>
        <v>0</v>
      </c>
      <c r="T17" s="52">
        <f>'Peňažné toky projektu'!S22</f>
        <v>0</v>
      </c>
      <c r="U17" s="52">
        <f>'Peňažné toky projektu'!T22</f>
        <v>0</v>
      </c>
      <c r="V17" s="52">
        <f>'Peňažné toky projektu'!U22</f>
        <v>0</v>
      </c>
      <c r="W17" s="52">
        <f>'Peňažné toky projektu'!V22</f>
        <v>0</v>
      </c>
      <c r="X17" s="52" t="str">
        <f>'Peňažné toky projektu'!W22</f>
        <v/>
      </c>
      <c r="Y17" s="52" t="str">
        <f>'Peňažné toky projektu'!X22</f>
        <v/>
      </c>
      <c r="Z17" s="52" t="str">
        <f>'Peňažné toky projektu'!Y22</f>
        <v/>
      </c>
      <c r="AA17" s="52" t="str">
        <f>'Peňažné toky projektu'!Z22</f>
        <v/>
      </c>
      <c r="AB17" s="52" t="str">
        <f>'Peňažné toky projektu'!AA22</f>
        <v/>
      </c>
      <c r="AC17" s="52" t="str">
        <f>'Peňažné toky projektu'!AB22</f>
        <v/>
      </c>
      <c r="AD17" s="52" t="str">
        <f>'Peňažné toky projektu'!AC22</f>
        <v/>
      </c>
      <c r="AE17" s="52" t="str">
        <f>'Peňažné toky projektu'!AD22</f>
        <v/>
      </c>
      <c r="AF17" s="52" t="str">
        <f>'Peňažné toky projektu'!AE22</f>
        <v/>
      </c>
      <c r="AG17" s="52" t="str">
        <f>'Peňažné toky projektu'!AF22</f>
        <v/>
      </c>
      <c r="AH17" s="52" t="str">
        <f>'Peňažné toky projektu'!AG22</f>
        <v/>
      </c>
      <c r="AI17" s="52" t="str">
        <f>'Peňažné toky projektu'!AH22</f>
        <v/>
      </c>
      <c r="AJ17" s="52" t="str">
        <f>'Peňažné toky projektu'!AI22</f>
        <v/>
      </c>
      <c r="AK17" s="52" t="str">
        <f>'Peňažné toky projektu'!AJ22</f>
        <v/>
      </c>
      <c r="AL17" s="52" t="str">
        <f>'Peňažné toky projektu'!AK22</f>
        <v/>
      </c>
      <c r="AM17" s="52" t="str">
        <f>'Peňažné toky projektu'!AL22</f>
        <v/>
      </c>
      <c r="AN17" s="52" t="str">
        <f>'Peňažné toky projektu'!AM22</f>
        <v/>
      </c>
      <c r="AO17" s="52" t="str">
        <f>'Peňažné toky projektu'!AN22</f>
        <v/>
      </c>
      <c r="AP17" s="52" t="str">
        <f>'Peňažné toky projektu'!AO22</f>
        <v/>
      </c>
    </row>
    <row r="18" spans="2:42" s="140" customFormat="1" hidden="1" x14ac:dyDescent="0.2">
      <c r="B18" s="67" t="s">
        <v>70</v>
      </c>
      <c r="C18" s="52">
        <f>'Peňažné toky projektu'!B29</f>
        <v>0</v>
      </c>
      <c r="D18" s="52">
        <f>'Peňažné toky projektu'!C29</f>
        <v>0</v>
      </c>
      <c r="E18" s="52">
        <f>'Peňažné toky projektu'!D29</f>
        <v>0</v>
      </c>
      <c r="F18" s="52">
        <f>'Peňažné toky projektu'!E29</f>
        <v>0</v>
      </c>
      <c r="G18" s="52">
        <f>'Peňažné toky projektu'!F29</f>
        <v>0</v>
      </c>
      <c r="H18" s="52">
        <f>'Peňažné toky projektu'!G29</f>
        <v>0</v>
      </c>
      <c r="I18" s="52">
        <f>'Peňažné toky projektu'!H29</f>
        <v>0</v>
      </c>
      <c r="J18" s="52">
        <f>'Peňažné toky projektu'!I29</f>
        <v>0</v>
      </c>
      <c r="K18" s="52">
        <f>'Peňažné toky projektu'!J29</f>
        <v>0</v>
      </c>
      <c r="L18" s="52">
        <f>'Peňažné toky projektu'!K29</f>
        <v>0</v>
      </c>
      <c r="M18" s="52">
        <f>'Peňažné toky projektu'!L29</f>
        <v>0</v>
      </c>
      <c r="N18" s="52">
        <f>'Peňažné toky projektu'!M29</f>
        <v>0</v>
      </c>
      <c r="O18" s="52">
        <f>'Peňažné toky projektu'!N29</f>
        <v>0</v>
      </c>
      <c r="P18" s="52">
        <f>'Peňažné toky projektu'!O29</f>
        <v>0</v>
      </c>
      <c r="Q18" s="52">
        <f>'Peňažné toky projektu'!P29</f>
        <v>0</v>
      </c>
      <c r="R18" s="52">
        <f>'Peňažné toky projektu'!Q29</f>
        <v>0</v>
      </c>
      <c r="S18" s="52">
        <f>'Peňažné toky projektu'!R29</f>
        <v>0</v>
      </c>
      <c r="T18" s="52">
        <f>'Peňažné toky projektu'!S29</f>
        <v>0</v>
      </c>
      <c r="U18" s="52">
        <f>'Peňažné toky projektu'!T29</f>
        <v>0</v>
      </c>
      <c r="V18" s="52">
        <f>'Peňažné toky projektu'!U29</f>
        <v>0</v>
      </c>
      <c r="W18" s="52">
        <f>'Peňažné toky projektu'!V29</f>
        <v>0</v>
      </c>
      <c r="X18" s="52" t="str">
        <f>'Peňažné toky projektu'!W29</f>
        <v/>
      </c>
      <c r="Y18" s="52" t="str">
        <f>'Peňažné toky projektu'!X29</f>
        <v/>
      </c>
      <c r="Z18" s="52" t="str">
        <f>'Peňažné toky projektu'!Y29</f>
        <v/>
      </c>
      <c r="AA18" s="52" t="str">
        <f>'Peňažné toky projektu'!Z29</f>
        <v/>
      </c>
      <c r="AB18" s="52" t="str">
        <f>'Peňažné toky projektu'!AA29</f>
        <v/>
      </c>
      <c r="AC18" s="52" t="str">
        <f>'Peňažné toky projektu'!AB29</f>
        <v/>
      </c>
      <c r="AD18" s="52" t="str">
        <f>'Peňažné toky projektu'!AC29</f>
        <v/>
      </c>
      <c r="AE18" s="52" t="str">
        <f>'Peňažné toky projektu'!AD29</f>
        <v/>
      </c>
      <c r="AF18" s="52" t="str">
        <f>'Peňažné toky projektu'!AE29</f>
        <v/>
      </c>
      <c r="AG18" s="52" t="str">
        <f>'Peňažné toky projektu'!AF29</f>
        <v/>
      </c>
      <c r="AH18" s="52" t="str">
        <f>'Peňažné toky projektu'!AG29</f>
        <v/>
      </c>
      <c r="AI18" s="52" t="str">
        <f>'Peňažné toky projektu'!AH29</f>
        <v/>
      </c>
      <c r="AJ18" s="52" t="str">
        <f>'Peňažné toky projektu'!AI29</f>
        <v/>
      </c>
      <c r="AK18" s="52" t="str">
        <f>'Peňažné toky projektu'!AJ29</f>
        <v/>
      </c>
      <c r="AL18" s="52" t="str">
        <f>'Peňažné toky projektu'!AK29</f>
        <v/>
      </c>
      <c r="AM18" s="52" t="str">
        <f>'Peňažné toky projektu'!AL29</f>
        <v/>
      </c>
      <c r="AN18" s="52" t="str">
        <f>'Peňažné toky projektu'!AM29</f>
        <v/>
      </c>
      <c r="AO18" s="52" t="str">
        <f>'Peňažné toky projektu'!AN29</f>
        <v/>
      </c>
      <c r="AP18" s="52" t="str">
        <f>'Peňažné toky projektu'!AO29</f>
        <v/>
      </c>
    </row>
    <row r="19" spans="2:42" s="140" customFormat="1" hidden="1" x14ac:dyDescent="0.2">
      <c r="B19" s="67"/>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row>
    <row r="20" spans="2:42" s="140" customFormat="1" hidden="1" x14ac:dyDescent="0.2">
      <c r="B20" s="67" t="s">
        <v>101</v>
      </c>
      <c r="C20" s="143">
        <f>C17-C18</f>
        <v>0</v>
      </c>
      <c r="D20" s="143">
        <f t="shared" ref="D20:M20" si="29">D17-D18</f>
        <v>0</v>
      </c>
      <c r="E20" s="143">
        <f t="shared" si="29"/>
        <v>0</v>
      </c>
      <c r="F20" s="143">
        <f t="shared" si="29"/>
        <v>0</v>
      </c>
      <c r="G20" s="143">
        <f t="shared" si="29"/>
        <v>0</v>
      </c>
      <c r="H20" s="143">
        <f t="shared" si="29"/>
        <v>0</v>
      </c>
      <c r="I20" s="143">
        <f t="shared" si="29"/>
        <v>0</v>
      </c>
      <c r="J20" s="143">
        <f t="shared" si="29"/>
        <v>0</v>
      </c>
      <c r="K20" s="143">
        <f t="shared" si="29"/>
        <v>0</v>
      </c>
      <c r="L20" s="143">
        <f t="shared" si="29"/>
        <v>0</v>
      </c>
      <c r="M20" s="143">
        <f t="shared" si="29"/>
        <v>0</v>
      </c>
      <c r="N20" s="143">
        <f t="shared" ref="N20:AM20" si="30">N17-N18</f>
        <v>0</v>
      </c>
      <c r="O20" s="143">
        <f t="shared" si="30"/>
        <v>0</v>
      </c>
      <c r="P20" s="143">
        <f t="shared" si="30"/>
        <v>0</v>
      </c>
      <c r="Q20" s="143">
        <f t="shared" si="30"/>
        <v>0</v>
      </c>
      <c r="R20" s="143">
        <f t="shared" si="30"/>
        <v>0</v>
      </c>
      <c r="S20" s="143">
        <f t="shared" si="30"/>
        <v>0</v>
      </c>
      <c r="T20" s="143">
        <f t="shared" si="30"/>
        <v>0</v>
      </c>
      <c r="U20" s="143">
        <f t="shared" si="30"/>
        <v>0</v>
      </c>
      <c r="V20" s="143">
        <f t="shared" si="30"/>
        <v>0</v>
      </c>
      <c r="W20" s="143">
        <f t="shared" si="30"/>
        <v>0</v>
      </c>
      <c r="X20" s="143" t="e">
        <f t="shared" si="30"/>
        <v>#VALUE!</v>
      </c>
      <c r="Y20" s="143" t="e">
        <f t="shared" si="30"/>
        <v>#VALUE!</v>
      </c>
      <c r="Z20" s="143" t="e">
        <f t="shared" si="30"/>
        <v>#VALUE!</v>
      </c>
      <c r="AA20" s="143" t="e">
        <f t="shared" si="30"/>
        <v>#VALUE!</v>
      </c>
      <c r="AB20" s="143" t="e">
        <f t="shared" si="30"/>
        <v>#VALUE!</v>
      </c>
      <c r="AC20" s="143" t="e">
        <f t="shared" si="30"/>
        <v>#VALUE!</v>
      </c>
      <c r="AD20" s="143" t="e">
        <f t="shared" si="30"/>
        <v>#VALUE!</v>
      </c>
      <c r="AE20" s="143" t="e">
        <f t="shared" si="30"/>
        <v>#VALUE!</v>
      </c>
      <c r="AF20" s="143" t="e">
        <f t="shared" si="30"/>
        <v>#VALUE!</v>
      </c>
      <c r="AG20" s="143" t="e">
        <f t="shared" si="30"/>
        <v>#VALUE!</v>
      </c>
      <c r="AH20" s="143" t="e">
        <f t="shared" si="30"/>
        <v>#VALUE!</v>
      </c>
      <c r="AI20" s="143" t="e">
        <f t="shared" si="30"/>
        <v>#VALUE!</v>
      </c>
      <c r="AJ20" s="143" t="e">
        <f t="shared" si="30"/>
        <v>#VALUE!</v>
      </c>
      <c r="AK20" s="143" t="e">
        <f t="shared" si="30"/>
        <v>#VALUE!</v>
      </c>
      <c r="AL20" s="143" t="e">
        <f t="shared" si="30"/>
        <v>#VALUE!</v>
      </c>
      <c r="AM20" s="143" t="e">
        <f t="shared" si="30"/>
        <v>#VALUE!</v>
      </c>
      <c r="AN20" s="143" t="e">
        <f t="shared" ref="AN20:AO20" si="31">AN17-AN18</f>
        <v>#VALUE!</v>
      </c>
      <c r="AO20" s="143" t="e">
        <f t="shared" si="31"/>
        <v>#VALUE!</v>
      </c>
      <c r="AP20" s="143" t="e">
        <f t="shared" ref="AP20" si="32">AP17-AP18</f>
        <v>#VALUE!</v>
      </c>
    </row>
    <row r="21" spans="2:42" s="140" customFormat="1" hidden="1" x14ac:dyDescent="0.2">
      <c r="B21" s="67" t="s">
        <v>6</v>
      </c>
      <c r="C21" s="67"/>
      <c r="D21" s="144" t="e">
        <f>D17/C17-1</f>
        <v>#DIV/0!</v>
      </c>
      <c r="E21" s="144" t="e">
        <f t="shared" ref="E21:M21" si="33">E17/D17-1</f>
        <v>#DIV/0!</v>
      </c>
      <c r="F21" s="144" t="e">
        <f t="shared" si="33"/>
        <v>#DIV/0!</v>
      </c>
      <c r="G21" s="144" t="e">
        <f t="shared" si="33"/>
        <v>#DIV/0!</v>
      </c>
      <c r="H21" s="144" t="e">
        <f t="shared" si="33"/>
        <v>#DIV/0!</v>
      </c>
      <c r="I21" s="144" t="e">
        <f t="shared" si="33"/>
        <v>#DIV/0!</v>
      </c>
      <c r="J21" s="144" t="e">
        <f t="shared" si="33"/>
        <v>#DIV/0!</v>
      </c>
      <c r="K21" s="144" t="e">
        <f t="shared" si="33"/>
        <v>#DIV/0!</v>
      </c>
      <c r="L21" s="144" t="e">
        <f t="shared" si="33"/>
        <v>#DIV/0!</v>
      </c>
      <c r="M21" s="144" t="e">
        <f t="shared" si="33"/>
        <v>#DIV/0!</v>
      </c>
      <c r="N21" s="144" t="e">
        <f t="shared" ref="N21:N22" si="34">N17/M17-1</f>
        <v>#DIV/0!</v>
      </c>
      <c r="O21" s="144" t="e">
        <f t="shared" ref="O21:O22" si="35">O17/N17-1</f>
        <v>#DIV/0!</v>
      </c>
      <c r="P21" s="144" t="e">
        <f t="shared" ref="P21:P22" si="36">P17/O17-1</f>
        <v>#DIV/0!</v>
      </c>
      <c r="Q21" s="144" t="e">
        <f t="shared" ref="Q21:Q22" si="37">Q17/P17-1</f>
        <v>#DIV/0!</v>
      </c>
      <c r="R21" s="144" t="e">
        <f t="shared" ref="R21:R22" si="38">R17/Q17-1</f>
        <v>#DIV/0!</v>
      </c>
      <c r="S21" s="144" t="e">
        <f t="shared" ref="S21:S22" si="39">S17/R17-1</f>
        <v>#DIV/0!</v>
      </c>
      <c r="T21" s="144" t="e">
        <f t="shared" ref="T21:T22" si="40">T17/S17-1</f>
        <v>#DIV/0!</v>
      </c>
      <c r="U21" s="144" t="e">
        <f t="shared" ref="U21:U22" si="41">U17/T17-1</f>
        <v>#DIV/0!</v>
      </c>
      <c r="V21" s="144" t="e">
        <f t="shared" ref="V21:V22" si="42">V17/U17-1</f>
        <v>#DIV/0!</v>
      </c>
      <c r="W21" s="144" t="e">
        <f t="shared" ref="W21:W22" si="43">W17/V17-1</f>
        <v>#DIV/0!</v>
      </c>
      <c r="X21" s="144" t="e">
        <f t="shared" ref="X21:X22" si="44">X17/W17-1</f>
        <v>#VALUE!</v>
      </c>
      <c r="Y21" s="144" t="e">
        <f t="shared" ref="Y21:Y22" si="45">Y17/X17-1</f>
        <v>#VALUE!</v>
      </c>
      <c r="Z21" s="144" t="e">
        <f t="shared" ref="Z21:Z22" si="46">Z17/Y17-1</f>
        <v>#VALUE!</v>
      </c>
      <c r="AA21" s="144" t="e">
        <f t="shared" ref="AA21:AA22" si="47">AA17/Z17-1</f>
        <v>#VALUE!</v>
      </c>
      <c r="AB21" s="144" t="e">
        <f t="shared" ref="AB21:AB22" si="48">AB17/AA17-1</f>
        <v>#VALUE!</v>
      </c>
      <c r="AC21" s="144" t="e">
        <f t="shared" ref="AC21:AC22" si="49">AC17/AB17-1</f>
        <v>#VALUE!</v>
      </c>
      <c r="AD21" s="144" t="e">
        <f t="shared" ref="AD21:AD22" si="50">AD17/AC17-1</f>
        <v>#VALUE!</v>
      </c>
      <c r="AE21" s="144" t="e">
        <f t="shared" ref="AE21:AE22" si="51">AE17/AD17-1</f>
        <v>#VALUE!</v>
      </c>
      <c r="AF21" s="144" t="e">
        <f t="shared" ref="AF21:AF22" si="52">AF17/AE17-1</f>
        <v>#VALUE!</v>
      </c>
      <c r="AG21" s="144" t="e">
        <f t="shared" ref="AG21:AG22" si="53">AG17/AF17-1</f>
        <v>#VALUE!</v>
      </c>
      <c r="AH21" s="144" t="e">
        <f t="shared" ref="AH21:AH22" si="54">AH17/AG17-1</f>
        <v>#VALUE!</v>
      </c>
      <c r="AI21" s="144" t="e">
        <f t="shared" ref="AI21:AI22" si="55">AI17/AH17-1</f>
        <v>#VALUE!</v>
      </c>
      <c r="AJ21" s="144" t="e">
        <f t="shared" ref="AJ21:AJ22" si="56">AJ17/AI17-1</f>
        <v>#VALUE!</v>
      </c>
      <c r="AK21" s="144" t="e">
        <f t="shared" ref="AK21:AK22" si="57">AK17/AJ17-1</f>
        <v>#VALUE!</v>
      </c>
      <c r="AL21" s="144" t="e">
        <f t="shared" ref="AL21:AL22" si="58">AL17/AK17-1</f>
        <v>#VALUE!</v>
      </c>
      <c r="AM21" s="144" t="e">
        <f t="shared" ref="AM21:AM22" si="59">AM17/AL17-1</f>
        <v>#VALUE!</v>
      </c>
      <c r="AN21" s="144" t="e">
        <f t="shared" ref="AN21:AN22" si="60">AN17/AM17-1</f>
        <v>#VALUE!</v>
      </c>
      <c r="AO21" s="144" t="e">
        <f t="shared" ref="AO21:AP22" si="61">AO17/AN17-1</f>
        <v>#VALUE!</v>
      </c>
      <c r="AP21" s="144" t="e">
        <f t="shared" si="61"/>
        <v>#VALUE!</v>
      </c>
    </row>
    <row r="22" spans="2:42" s="140" customFormat="1" hidden="1" x14ac:dyDescent="0.2">
      <c r="B22" s="67" t="s">
        <v>5</v>
      </c>
      <c r="C22" s="67"/>
      <c r="D22" s="144" t="e">
        <f>D18/C18-1</f>
        <v>#DIV/0!</v>
      </c>
      <c r="E22" s="144" t="e">
        <f t="shared" ref="E22:M22" si="62">E18/D18-1</f>
        <v>#DIV/0!</v>
      </c>
      <c r="F22" s="144" t="e">
        <f t="shared" si="62"/>
        <v>#DIV/0!</v>
      </c>
      <c r="G22" s="144" t="e">
        <f t="shared" si="62"/>
        <v>#DIV/0!</v>
      </c>
      <c r="H22" s="144" t="e">
        <f t="shared" si="62"/>
        <v>#DIV/0!</v>
      </c>
      <c r="I22" s="144" t="e">
        <f t="shared" si="62"/>
        <v>#DIV/0!</v>
      </c>
      <c r="J22" s="144" t="e">
        <f t="shared" si="62"/>
        <v>#DIV/0!</v>
      </c>
      <c r="K22" s="144" t="e">
        <f t="shared" si="62"/>
        <v>#DIV/0!</v>
      </c>
      <c r="L22" s="144" t="e">
        <f t="shared" si="62"/>
        <v>#DIV/0!</v>
      </c>
      <c r="M22" s="144" t="e">
        <f t="shared" si="62"/>
        <v>#DIV/0!</v>
      </c>
      <c r="N22" s="144" t="e">
        <f t="shared" si="34"/>
        <v>#DIV/0!</v>
      </c>
      <c r="O22" s="144" t="e">
        <f t="shared" si="35"/>
        <v>#DIV/0!</v>
      </c>
      <c r="P22" s="144" t="e">
        <f t="shared" si="36"/>
        <v>#DIV/0!</v>
      </c>
      <c r="Q22" s="144" t="e">
        <f t="shared" si="37"/>
        <v>#DIV/0!</v>
      </c>
      <c r="R22" s="144" t="e">
        <f t="shared" si="38"/>
        <v>#DIV/0!</v>
      </c>
      <c r="S22" s="144" t="e">
        <f t="shared" si="39"/>
        <v>#DIV/0!</v>
      </c>
      <c r="T22" s="144" t="e">
        <f t="shared" si="40"/>
        <v>#DIV/0!</v>
      </c>
      <c r="U22" s="144" t="e">
        <f t="shared" si="41"/>
        <v>#DIV/0!</v>
      </c>
      <c r="V22" s="144" t="e">
        <f t="shared" si="42"/>
        <v>#DIV/0!</v>
      </c>
      <c r="W22" s="144" t="e">
        <f t="shared" si="43"/>
        <v>#DIV/0!</v>
      </c>
      <c r="X22" s="144" t="e">
        <f t="shared" si="44"/>
        <v>#VALUE!</v>
      </c>
      <c r="Y22" s="144" t="e">
        <f t="shared" si="45"/>
        <v>#VALUE!</v>
      </c>
      <c r="Z22" s="144" t="e">
        <f t="shared" si="46"/>
        <v>#VALUE!</v>
      </c>
      <c r="AA22" s="144" t="e">
        <f t="shared" si="47"/>
        <v>#VALUE!</v>
      </c>
      <c r="AB22" s="144" t="e">
        <f t="shared" si="48"/>
        <v>#VALUE!</v>
      </c>
      <c r="AC22" s="144" t="e">
        <f t="shared" si="49"/>
        <v>#VALUE!</v>
      </c>
      <c r="AD22" s="144" t="e">
        <f t="shared" si="50"/>
        <v>#VALUE!</v>
      </c>
      <c r="AE22" s="144" t="e">
        <f t="shared" si="51"/>
        <v>#VALUE!</v>
      </c>
      <c r="AF22" s="144" t="e">
        <f t="shared" si="52"/>
        <v>#VALUE!</v>
      </c>
      <c r="AG22" s="144" t="e">
        <f t="shared" si="53"/>
        <v>#VALUE!</v>
      </c>
      <c r="AH22" s="144" t="e">
        <f t="shared" si="54"/>
        <v>#VALUE!</v>
      </c>
      <c r="AI22" s="144" t="e">
        <f t="shared" si="55"/>
        <v>#VALUE!</v>
      </c>
      <c r="AJ22" s="144" t="e">
        <f t="shared" si="56"/>
        <v>#VALUE!</v>
      </c>
      <c r="AK22" s="144" t="e">
        <f t="shared" si="57"/>
        <v>#VALUE!</v>
      </c>
      <c r="AL22" s="144" t="e">
        <f t="shared" si="58"/>
        <v>#VALUE!</v>
      </c>
      <c r="AM22" s="144" t="e">
        <f t="shared" si="59"/>
        <v>#VALUE!</v>
      </c>
      <c r="AN22" s="144" t="e">
        <f t="shared" si="60"/>
        <v>#VALUE!</v>
      </c>
      <c r="AO22" s="144" t="e">
        <f t="shared" si="61"/>
        <v>#VALUE!</v>
      </c>
      <c r="AP22" s="144" t="e">
        <f t="shared" si="61"/>
        <v>#VALUE!</v>
      </c>
    </row>
    <row r="23" spans="2:42" s="140" customFormat="1" hidden="1" x14ac:dyDescent="0.2"/>
    <row r="24" spans="2:42" s="140" customFormat="1" hidden="1" x14ac:dyDescent="0.2">
      <c r="B24" s="67" t="s">
        <v>171</v>
      </c>
      <c r="C24" s="143">
        <f>'Peňažné toky projektu'!B37</f>
        <v>-11880.719999999972</v>
      </c>
      <c r="D24" s="143">
        <f>'Peňažné toky projektu'!C37</f>
        <v>2505.5600000000286</v>
      </c>
      <c r="E24" s="143">
        <f>'Peňažné toky projektu'!D37</f>
        <v>16891.840000000026</v>
      </c>
      <c r="F24" s="143">
        <f>'Peňažné toky projektu'!E37</f>
        <v>31278.120000000024</v>
      </c>
      <c r="G24" s="143">
        <f>'Peňažné toky projektu'!F37</f>
        <v>45664.400000000023</v>
      </c>
      <c r="H24" s="143">
        <f>'Peňažné toky projektu'!G37</f>
        <v>69931.400000000023</v>
      </c>
      <c r="I24" s="143">
        <f>'Peňažné toky projektu'!H37</f>
        <v>96198.400000000023</v>
      </c>
      <c r="J24" s="143">
        <f>'Peňažné toky projektu'!I37</f>
        <v>122465.40000000002</v>
      </c>
      <c r="K24" s="143">
        <f>'Peňažné toky projektu'!J37</f>
        <v>148732.40000000002</v>
      </c>
      <c r="L24" s="143">
        <f>'Peňažné toky projektu'!K37</f>
        <v>174999.40000000002</v>
      </c>
      <c r="M24" s="143">
        <f>'Peňažné toky projektu'!L37</f>
        <v>194266.40000000002</v>
      </c>
      <c r="N24" s="143">
        <f>'Peňažné toky projektu'!M37</f>
        <v>220533.40000000002</v>
      </c>
      <c r="O24" s="143">
        <f>'Peňažné toky projektu'!N37</f>
        <v>234800.40000000002</v>
      </c>
      <c r="P24" s="143">
        <f>'Peňažné toky projektu'!O37</f>
        <v>261067.40000000002</v>
      </c>
      <c r="Q24" s="143">
        <f>'Peňažné toky projektu'!P37</f>
        <v>287334.40000000002</v>
      </c>
      <c r="R24" s="143">
        <f>'Peňažné toky projektu'!Q37</f>
        <v>311601.40000000002</v>
      </c>
      <c r="S24" s="143">
        <f>'Peňažné toky projektu'!R37</f>
        <v>337868.4</v>
      </c>
      <c r="T24" s="143">
        <f>'Peňažné toky projektu'!S37</f>
        <v>364135.4</v>
      </c>
      <c r="U24" s="143">
        <f>'Peňažné toky projektu'!T37</f>
        <v>390402.4</v>
      </c>
      <c r="V24" s="143">
        <f>'Peňažné toky projektu'!U37</f>
        <v>416669.4</v>
      </c>
      <c r="W24" s="143">
        <f>'Peňažné toky projektu'!V37</f>
        <v>442936.4</v>
      </c>
      <c r="X24" s="143" t="str">
        <f>'Peňažné toky projektu'!W37</f>
        <v/>
      </c>
      <c r="Y24" s="143" t="str">
        <f>'Peňažné toky projektu'!X37</f>
        <v/>
      </c>
      <c r="Z24" s="143" t="str">
        <f>'Peňažné toky projektu'!Y37</f>
        <v/>
      </c>
      <c r="AA24" s="143" t="str">
        <f>'Peňažné toky projektu'!Z37</f>
        <v/>
      </c>
      <c r="AB24" s="143" t="str">
        <f>'Peňažné toky projektu'!AA37</f>
        <v/>
      </c>
      <c r="AC24" s="143" t="str">
        <f>'Peňažné toky projektu'!AB37</f>
        <v/>
      </c>
      <c r="AD24" s="143" t="str">
        <f>'Peňažné toky projektu'!AC37</f>
        <v/>
      </c>
      <c r="AE24" s="143" t="str">
        <f>'Peňažné toky projektu'!AD37</f>
        <v/>
      </c>
      <c r="AF24" s="143" t="str">
        <f>'Peňažné toky projektu'!AE37</f>
        <v/>
      </c>
      <c r="AG24" s="143" t="str">
        <f>'Peňažné toky projektu'!AF37</f>
        <v/>
      </c>
      <c r="AH24" s="143" t="str">
        <f>'Peňažné toky projektu'!AG37</f>
        <v/>
      </c>
      <c r="AI24" s="143" t="str">
        <f>'Peňažné toky projektu'!AH37</f>
        <v/>
      </c>
      <c r="AJ24" s="143" t="str">
        <f>'Peňažné toky projektu'!AI37</f>
        <v/>
      </c>
      <c r="AK24" s="143" t="str">
        <f>'Peňažné toky projektu'!AJ37</f>
        <v/>
      </c>
      <c r="AL24" s="143" t="str">
        <f>'Peňažné toky projektu'!AK37</f>
        <v/>
      </c>
      <c r="AM24" s="143" t="str">
        <f>'Peňažné toky projektu'!AL37</f>
        <v/>
      </c>
      <c r="AN24" s="143" t="str">
        <f>'Peňažné toky projektu'!AM37</f>
        <v/>
      </c>
      <c r="AO24" s="143" t="str">
        <f>'Peňažné toky projektu'!AN37</f>
        <v/>
      </c>
      <c r="AP24" s="143" t="str">
        <f>'Peňažné toky projektu'!AO37</f>
        <v/>
      </c>
    </row>
    <row r="25" spans="2:42" s="140" customFormat="1" hidden="1" x14ac:dyDescent="0.2">
      <c r="B25" s="67"/>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row>
    <row r="26" spans="2:42" s="140" customFormat="1" hidden="1" x14ac:dyDescent="0.2">
      <c r="B26" s="145" t="s">
        <v>113</v>
      </c>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row>
    <row r="27" spans="2:42" s="140" customFormat="1" hidden="1" x14ac:dyDescent="0.2">
      <c r="B27" s="67" t="s">
        <v>247</v>
      </c>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row>
    <row r="28" spans="2:42" s="140" customFormat="1" hidden="1" x14ac:dyDescent="0.2">
      <c r="B28" s="67" t="s">
        <v>205</v>
      </c>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row>
    <row r="29" spans="2:42" s="140" customFormat="1" hidden="1" x14ac:dyDescent="0.2">
      <c r="B29" s="67" t="s">
        <v>206</v>
      </c>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row>
    <row r="30" spans="2:42" s="140" customFormat="1" hidden="1" x14ac:dyDescent="0.2">
      <c r="B30" s="67" t="s">
        <v>207</v>
      </c>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row>
    <row r="31" spans="2:42" s="140" customFormat="1" hidden="1" x14ac:dyDescent="0.2">
      <c r="B31" s="67" t="s">
        <v>179</v>
      </c>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row>
    <row r="32" spans="2:42" s="140" customFormat="1" hidden="1" x14ac:dyDescent="0.2">
      <c r="B32" s="67" t="s">
        <v>110</v>
      </c>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row>
    <row r="33" spans="1:32" s="140" customFormat="1" hidden="1" x14ac:dyDescent="0.2">
      <c r="B33" s="67"/>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row>
    <row r="34" spans="1:32" s="140" customFormat="1" hidden="1" x14ac:dyDescent="0.2"/>
    <row r="35" spans="1:32" ht="18" x14ac:dyDescent="0.25">
      <c r="B35" s="146" t="s">
        <v>108</v>
      </c>
    </row>
    <row r="36" spans="1:32" ht="12.75" customHeight="1" x14ac:dyDescent="0.25">
      <c r="B36" s="146"/>
    </row>
    <row r="37" spans="1:32" ht="12.75" customHeight="1" x14ac:dyDescent="0.25">
      <c r="A37" s="147"/>
      <c r="B37" s="148"/>
      <c r="C37" s="149"/>
      <c r="D37" s="149"/>
      <c r="E37" s="149"/>
      <c r="F37" s="149"/>
      <c r="G37" s="149"/>
      <c r="H37" s="149"/>
      <c r="I37" s="149"/>
      <c r="J37" s="149"/>
      <c r="K37" s="149"/>
      <c r="L37" s="149"/>
      <c r="M37" s="149"/>
    </row>
    <row r="38" spans="1:32" x14ac:dyDescent="0.2">
      <c r="A38" s="147"/>
      <c r="B38" s="149" t="s">
        <v>208</v>
      </c>
      <c r="C38" s="149"/>
      <c r="D38" s="149"/>
      <c r="E38" s="149"/>
      <c r="F38" s="149"/>
      <c r="G38" s="149"/>
      <c r="H38" s="149"/>
      <c r="I38" s="149"/>
      <c r="J38" s="149"/>
      <c r="K38" s="149"/>
      <c r="L38" s="149"/>
      <c r="M38" s="149"/>
    </row>
    <row r="39" spans="1:32" x14ac:dyDescent="0.2">
      <c r="A39" s="147"/>
      <c r="B39" s="149" t="s">
        <v>109</v>
      </c>
      <c r="C39" s="149"/>
      <c r="D39" s="149"/>
      <c r="E39" s="149"/>
      <c r="F39" s="149"/>
      <c r="G39" s="149"/>
      <c r="H39" s="149"/>
      <c r="I39" s="149"/>
      <c r="J39" s="149"/>
      <c r="K39" s="149"/>
      <c r="L39" s="149"/>
      <c r="M39" s="149"/>
    </row>
    <row r="40" spans="1:32" x14ac:dyDescent="0.2">
      <c r="A40" s="147"/>
      <c r="B40" s="150" t="s">
        <v>246</v>
      </c>
      <c r="C40" s="149"/>
      <c r="D40" s="149"/>
      <c r="E40" s="149"/>
      <c r="F40" s="149"/>
      <c r="G40" s="149"/>
      <c r="H40" s="149"/>
      <c r="I40" s="149"/>
      <c r="J40" s="149"/>
      <c r="K40" s="149"/>
      <c r="L40" s="149"/>
      <c r="M40" s="149"/>
    </row>
    <row r="41" spans="1:32" x14ac:dyDescent="0.2">
      <c r="A41" s="147"/>
      <c r="B41" s="150" t="s">
        <v>177</v>
      </c>
      <c r="C41" s="149"/>
      <c r="D41" s="149"/>
      <c r="E41" s="149"/>
      <c r="F41" s="149"/>
      <c r="G41" s="149"/>
      <c r="H41" s="149"/>
      <c r="I41" s="149"/>
      <c r="J41" s="149"/>
      <c r="K41" s="149"/>
      <c r="L41" s="149"/>
      <c r="M41" s="149"/>
    </row>
    <row r="42" spans="1:32" x14ac:dyDescent="0.2">
      <c r="A42" s="147"/>
      <c r="B42" s="150" t="s">
        <v>112</v>
      </c>
      <c r="C42" s="149"/>
      <c r="D42" s="149"/>
      <c r="E42" s="149"/>
      <c r="F42" s="149"/>
      <c r="G42" s="149"/>
      <c r="H42" s="149"/>
      <c r="I42" s="149"/>
      <c r="J42" s="149"/>
      <c r="K42" s="149"/>
      <c r="L42" s="149"/>
      <c r="M42" s="149"/>
    </row>
    <row r="43" spans="1:32" x14ac:dyDescent="0.2">
      <c r="A43" s="147"/>
      <c r="B43" s="150" t="s">
        <v>178</v>
      </c>
      <c r="C43" s="149"/>
      <c r="D43" s="149"/>
      <c r="E43" s="149"/>
      <c r="F43" s="149"/>
      <c r="G43" s="149"/>
      <c r="H43" s="149"/>
      <c r="I43" s="149"/>
      <c r="J43" s="149"/>
      <c r="K43" s="149"/>
      <c r="L43" s="149"/>
      <c r="M43" s="149"/>
    </row>
    <row r="44" spans="1:32" x14ac:dyDescent="0.2">
      <c r="A44" s="147"/>
      <c r="B44" s="150"/>
      <c r="C44" s="149"/>
      <c r="D44" s="149"/>
      <c r="E44" s="149"/>
      <c r="F44" s="149"/>
      <c r="G44" s="149"/>
      <c r="H44" s="149"/>
      <c r="I44" s="149"/>
      <c r="J44" s="149"/>
      <c r="K44" s="149"/>
      <c r="L44" s="149"/>
      <c r="M44" s="149"/>
    </row>
    <row r="45" spans="1:32" ht="40.5" customHeight="1" x14ac:dyDescent="0.2">
      <c r="A45" s="147"/>
      <c r="B45" s="383" t="s">
        <v>241</v>
      </c>
      <c r="C45" s="383"/>
      <c r="D45" s="383"/>
      <c r="E45" s="383"/>
      <c r="F45" s="383"/>
      <c r="G45" s="383"/>
      <c r="H45" s="383"/>
      <c r="I45" s="383"/>
      <c r="J45" s="383"/>
      <c r="K45" s="383"/>
      <c r="L45" s="383"/>
      <c r="M45" s="149"/>
    </row>
    <row r="46" spans="1:32" x14ac:dyDescent="0.2">
      <c r="A46" s="147"/>
      <c r="B46" s="150"/>
      <c r="C46" s="149"/>
      <c r="D46" s="149"/>
      <c r="E46" s="149"/>
      <c r="F46" s="149"/>
      <c r="G46" s="149"/>
      <c r="H46" s="149"/>
      <c r="I46" s="149"/>
      <c r="J46" s="149"/>
      <c r="K46" s="149"/>
      <c r="L46" s="149"/>
      <c r="M46" s="149"/>
    </row>
    <row r="49" spans="2:13" ht="13.5" thickBot="1" x14ac:dyDescent="0.25">
      <c r="B49" s="151" t="s">
        <v>111</v>
      </c>
    </row>
    <row r="50" spans="2:13" s="152" customFormat="1" ht="33" customHeight="1" thickTop="1" x14ac:dyDescent="0.2">
      <c r="B50" s="384" t="str">
        <f>IF(C4,"",B27)</f>
        <v>V hárku Peňažné toky projektu nebola zadaná zostatková hodnota investície. Pokiaľ v poslednom roku prevádzky projektu možno počítať zo zostatkovou hodnotu investície, uveďte jej výšku na riadok Zostatková hodnota investície.</v>
      </c>
      <c r="C50" s="385"/>
      <c r="D50" s="385"/>
      <c r="E50" s="385"/>
      <c r="F50" s="385"/>
      <c r="G50" s="385"/>
      <c r="H50" s="385"/>
      <c r="I50" s="385"/>
      <c r="J50" s="385"/>
      <c r="K50" s="385"/>
      <c r="L50" s="385"/>
      <c r="M50" s="386"/>
    </row>
    <row r="51" spans="2:13" s="152" customFormat="1" ht="45" customHeight="1" x14ac:dyDescent="0.2">
      <c r="B51" s="387" t="str">
        <f>IF(C10,"",B28)</f>
        <v/>
      </c>
      <c r="C51" s="388"/>
      <c r="D51" s="388"/>
      <c r="E51" s="388"/>
      <c r="F51" s="388"/>
      <c r="G51" s="388"/>
      <c r="H51" s="388"/>
      <c r="I51" s="388"/>
      <c r="J51" s="388"/>
      <c r="K51" s="388"/>
      <c r="L51" s="388"/>
      <c r="M51" s="389"/>
    </row>
    <row r="52" spans="2:13" s="152" customFormat="1" ht="44.25" customHeight="1" x14ac:dyDescent="0.2">
      <c r="B52" s="387"/>
      <c r="C52" s="388"/>
      <c r="D52" s="388"/>
      <c r="E52" s="388"/>
      <c r="F52" s="388"/>
      <c r="G52" s="388"/>
      <c r="H52" s="388"/>
      <c r="I52" s="388"/>
      <c r="J52" s="388"/>
      <c r="K52" s="388"/>
      <c r="L52" s="388"/>
      <c r="M52" s="389"/>
    </row>
    <row r="53" spans="2:13" s="152" customFormat="1" ht="38.25" customHeight="1" x14ac:dyDescent="0.2">
      <c r="B53" s="387" t="str">
        <f>IF(J4,"",B30)</f>
        <v/>
      </c>
      <c r="C53" s="388"/>
      <c r="D53" s="388"/>
      <c r="E53" s="388"/>
      <c r="F53" s="388"/>
      <c r="G53" s="388"/>
      <c r="H53" s="388"/>
      <c r="I53" s="388"/>
      <c r="J53" s="388"/>
      <c r="K53" s="388"/>
      <c r="L53" s="388"/>
      <c r="M53" s="389"/>
    </row>
    <row r="54" spans="2:13" s="152" customFormat="1" ht="27.75" customHeight="1" x14ac:dyDescent="0.2">
      <c r="B54" s="387" t="str">
        <f>IF(J7,"",B31)</f>
        <v>Kumulované peňažné toky projektu, ktoré sú uvedené v hárku Peňažné toky projektu, sú v niektorých rokoch záporné. Znamená to, že projekt nevytvára dostatočnú zásobu finančných prostriedkov na úhradu výdavkov v danom roku. V textovej časti preto podrobne popíšte, ako zabezpečíte chýbajúce finančné prostriedky.</v>
      </c>
      <c r="C54" s="388"/>
      <c r="D54" s="388"/>
      <c r="E54" s="388"/>
      <c r="F54" s="388"/>
      <c r="G54" s="388"/>
      <c r="H54" s="388"/>
      <c r="I54" s="388"/>
      <c r="J54" s="388"/>
      <c r="K54" s="388"/>
      <c r="L54" s="388"/>
      <c r="M54" s="389"/>
    </row>
    <row r="55" spans="2:13" ht="20.25" customHeight="1" thickBot="1" x14ac:dyDescent="0.25">
      <c r="B55" s="380" t="str">
        <f>IF(COUNTIF(B50:B54,"")=5,B32,"")</f>
        <v/>
      </c>
      <c r="C55" s="381"/>
      <c r="D55" s="381"/>
      <c r="E55" s="381"/>
      <c r="F55" s="381"/>
      <c r="G55" s="381"/>
      <c r="H55" s="381"/>
      <c r="I55" s="381"/>
      <c r="J55" s="381"/>
      <c r="K55" s="381"/>
      <c r="L55" s="381"/>
      <c r="M55" s="382"/>
    </row>
    <row r="56" spans="2:13" ht="13.5" thickTop="1" x14ac:dyDescent="0.2"/>
  </sheetData>
  <sheetProtection algorithmName="SHA-512" hashValue="3zJrL63TK5EmZfr+AyH7FNwFou7OGEB8eDWd3LmVb1CIcivuYxSDPgOPGt8zKOFfHU/rM7KTFORWvhfzuzsQGw==" saltValue="quxAqcux/IyuMttdOkx29A==" spinCount="100000" sheet="1" objects="1" scenarios="1"/>
  <customSheetViews>
    <customSheetView guid="{DB7D8600-7BA7-4CE3-9713-A1F8E1674C32}" scale="80" showGridLines="0" fitToPage="1" topLeftCell="A19">
      <selection activeCell="N65" sqref="N65"/>
      <colBreaks count="1" manualBreakCount="1">
        <brk id="13" max="1048575" man="1"/>
      </colBreaks>
      <pageMargins left="0.70866141732283472" right="0.70866141732283472" top="0.78740157480314965" bottom="0.78740157480314965" header="0.31496062992125984" footer="0.31496062992125984"/>
      <pageSetup paperSize="9" scale="28" orientation="landscape" r:id="rId1"/>
      <headerFooter>
        <oddHeader>&amp;RPríloha č. 3 Metodiky pre vypracovanie finančnej analýzy projektu 
Finančná Analýza</oddHeader>
      </headerFooter>
    </customSheetView>
  </customSheetViews>
  <mergeCells count="7">
    <mergeCell ref="B55:M55"/>
    <mergeCell ref="B45:L45"/>
    <mergeCell ref="B50:M50"/>
    <mergeCell ref="B51:M51"/>
    <mergeCell ref="B52:M52"/>
    <mergeCell ref="B53:M53"/>
    <mergeCell ref="B54:M54"/>
  </mergeCells>
  <phoneticPr fontId="18" type="noConversion"/>
  <pageMargins left="0.70866141732283472" right="0.70866141732283472" top="0.78740157480314965" bottom="0.78740157480314965" header="0.31496062992125984" footer="0.31496062992125984"/>
  <pageSetup paperSize="9" scale="28" orientation="landscape" r:id="rId2"/>
  <headerFooter>
    <oddHeader>&amp;RPríloha č. 3 Metodiky pre vypracovanie finančnej analýzy projektu 
Finančná Analýza</oddHeader>
  </headerFooter>
  <colBreaks count="1" manualBreakCount="1">
    <brk id="13" max="1048575" man="1"/>
  </colBreaks>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9">
    <pageSetUpPr fitToPage="1"/>
  </sheetPr>
  <dimension ref="B1:AQ25"/>
  <sheetViews>
    <sheetView showGridLines="0" zoomScale="85" zoomScaleNormal="85" workbookViewId="0">
      <selection activeCell="S34" sqref="S34"/>
    </sheetView>
  </sheetViews>
  <sheetFormatPr defaultColWidth="9.140625" defaultRowHeight="12.75" x14ac:dyDescent="0.2"/>
  <cols>
    <col min="1" max="1" width="1.7109375" style="2" customWidth="1"/>
    <col min="2" max="2" width="9.140625" style="2"/>
    <col min="3" max="3" width="10.140625" style="2" customWidth="1"/>
    <col min="4" max="16384" width="9.140625" style="2"/>
  </cols>
  <sheetData>
    <row r="1" spans="2:43" x14ac:dyDescent="0.2">
      <c r="B1" s="3" t="s">
        <v>31</v>
      </c>
    </row>
    <row r="2" spans="2:43" s="19" customFormat="1" x14ac:dyDescent="0.2">
      <c r="C2" s="14" t="s">
        <v>36</v>
      </c>
      <c r="D2" s="18">
        <f>'Peňažné toky projektu'!$B$18</f>
        <v>2016</v>
      </c>
      <c r="E2" s="18">
        <f>D2+1</f>
        <v>2017</v>
      </c>
      <c r="F2" s="18">
        <f t="shared" ref="F2:AL2" si="0">E2+1</f>
        <v>2018</v>
      </c>
      <c r="G2" s="18">
        <f t="shared" si="0"/>
        <v>2019</v>
      </c>
      <c r="H2" s="18">
        <f t="shared" si="0"/>
        <v>2020</v>
      </c>
      <c r="I2" s="18">
        <f t="shared" si="0"/>
        <v>2021</v>
      </c>
      <c r="J2" s="18">
        <f t="shared" si="0"/>
        <v>2022</v>
      </c>
      <c r="K2" s="18">
        <f t="shared" si="0"/>
        <v>2023</v>
      </c>
      <c r="L2" s="18">
        <f t="shared" si="0"/>
        <v>2024</v>
      </c>
      <c r="M2" s="18">
        <f t="shared" si="0"/>
        <v>2025</v>
      </c>
      <c r="N2" s="18">
        <f t="shared" si="0"/>
        <v>2026</v>
      </c>
      <c r="O2" s="18">
        <f t="shared" si="0"/>
        <v>2027</v>
      </c>
      <c r="P2" s="18">
        <f t="shared" si="0"/>
        <v>2028</v>
      </c>
      <c r="Q2" s="18">
        <f t="shared" si="0"/>
        <v>2029</v>
      </c>
      <c r="R2" s="18">
        <f t="shared" si="0"/>
        <v>2030</v>
      </c>
      <c r="S2" s="18">
        <f t="shared" si="0"/>
        <v>2031</v>
      </c>
      <c r="T2" s="18">
        <f t="shared" si="0"/>
        <v>2032</v>
      </c>
      <c r="U2" s="18">
        <f t="shared" si="0"/>
        <v>2033</v>
      </c>
      <c r="V2" s="18">
        <f t="shared" si="0"/>
        <v>2034</v>
      </c>
      <c r="W2" s="18">
        <f t="shared" si="0"/>
        <v>2035</v>
      </c>
      <c r="X2" s="18">
        <f t="shared" si="0"/>
        <v>2036</v>
      </c>
      <c r="Y2" s="18">
        <f t="shared" si="0"/>
        <v>2037</v>
      </c>
      <c r="Z2" s="18">
        <f t="shared" si="0"/>
        <v>2038</v>
      </c>
      <c r="AA2" s="18">
        <f t="shared" si="0"/>
        <v>2039</v>
      </c>
      <c r="AB2" s="18">
        <f t="shared" si="0"/>
        <v>2040</v>
      </c>
      <c r="AC2" s="18">
        <f t="shared" si="0"/>
        <v>2041</v>
      </c>
      <c r="AD2" s="18">
        <f t="shared" si="0"/>
        <v>2042</v>
      </c>
      <c r="AE2" s="18">
        <f t="shared" si="0"/>
        <v>2043</v>
      </c>
      <c r="AF2" s="18">
        <f t="shared" si="0"/>
        <v>2044</v>
      </c>
      <c r="AG2" s="18">
        <f t="shared" si="0"/>
        <v>2045</v>
      </c>
      <c r="AH2" s="18">
        <f t="shared" si="0"/>
        <v>2046</v>
      </c>
      <c r="AI2" s="18">
        <f t="shared" si="0"/>
        <v>2047</v>
      </c>
      <c r="AJ2" s="18">
        <f t="shared" si="0"/>
        <v>2048</v>
      </c>
      <c r="AK2" s="18">
        <f t="shared" si="0"/>
        <v>2049</v>
      </c>
      <c r="AL2" s="18">
        <f t="shared" si="0"/>
        <v>2050</v>
      </c>
      <c r="AM2" s="18">
        <f t="shared" ref="AM2" si="1">AL2+1</f>
        <v>2051</v>
      </c>
      <c r="AN2" s="18">
        <f t="shared" ref="AN2" si="2">AM2+1</f>
        <v>2052</v>
      </c>
      <c r="AO2" s="18">
        <f t="shared" ref="AO2" si="3">AN2+1</f>
        <v>2053</v>
      </c>
      <c r="AP2" s="18">
        <f t="shared" ref="AP2" si="4">AO2+1</f>
        <v>2054</v>
      </c>
      <c r="AQ2" s="18">
        <f t="shared" ref="AQ2" si="5">AP2+1</f>
        <v>2055</v>
      </c>
    </row>
    <row r="3" spans="2:43" s="13" customFormat="1" x14ac:dyDescent="0.2">
      <c r="C3" s="11">
        <v>1</v>
      </c>
      <c r="D3" s="12">
        <f>'Odpisy - daňové'!C8</f>
        <v>0</v>
      </c>
      <c r="E3" s="12">
        <f>'Odpisy - daňové'!D8</f>
        <v>0</v>
      </c>
      <c r="F3" s="12">
        <f>'Odpisy - daňové'!E8</f>
        <v>0</v>
      </c>
      <c r="G3" s="12">
        <f>'Odpisy - daňové'!F8</f>
        <v>0</v>
      </c>
      <c r="H3" s="12">
        <f>'Odpisy - daňové'!G8</f>
        <v>0</v>
      </c>
      <c r="I3" s="12">
        <f>'Odpisy - daňové'!H8</f>
        <v>0</v>
      </c>
      <c r="J3" s="12">
        <f>'Odpisy - daňové'!I8</f>
        <v>0</v>
      </c>
      <c r="K3" s="12">
        <f>'Odpisy - daňové'!J8</f>
        <v>0</v>
      </c>
      <c r="L3" s="12">
        <f>'Odpisy - daňové'!K8</f>
        <v>0</v>
      </c>
      <c r="M3" s="12">
        <f>'Odpisy - daňové'!L8</f>
        <v>0</v>
      </c>
      <c r="N3" s="12">
        <f>'Odpisy - daňové'!M8</f>
        <v>0</v>
      </c>
      <c r="O3" s="12">
        <f>'Odpisy - daňové'!N8</f>
        <v>0</v>
      </c>
      <c r="P3" s="12">
        <f>'Odpisy - daňové'!O8</f>
        <v>0</v>
      </c>
      <c r="Q3" s="12">
        <f>'Odpisy - daňové'!P8</f>
        <v>0</v>
      </c>
      <c r="R3" s="12">
        <f>'Odpisy - daňové'!Q8</f>
        <v>0</v>
      </c>
      <c r="S3" s="12">
        <f>'Odpisy - daňové'!R8</f>
        <v>0</v>
      </c>
      <c r="T3" s="12">
        <f>'Odpisy - daňové'!S8</f>
        <v>0</v>
      </c>
      <c r="U3" s="12">
        <f>'Odpisy - daňové'!T8</f>
        <v>0</v>
      </c>
      <c r="V3" s="12">
        <f>'Odpisy - daňové'!U8</f>
        <v>0</v>
      </c>
      <c r="W3" s="12">
        <f>'Odpisy - daňové'!V8</f>
        <v>0</v>
      </c>
      <c r="X3" s="12">
        <f>'Odpisy - daňové'!W8</f>
        <v>0</v>
      </c>
      <c r="Y3" s="12">
        <f>'Odpisy - daňové'!X8</f>
        <v>0</v>
      </c>
      <c r="Z3" s="12">
        <f>'Odpisy - daňové'!Y8</f>
        <v>0</v>
      </c>
      <c r="AA3" s="12">
        <f>'Odpisy - daňové'!Z8</f>
        <v>0</v>
      </c>
      <c r="AB3" s="12">
        <f>'Odpisy - daňové'!AA8</f>
        <v>0</v>
      </c>
      <c r="AC3" s="12">
        <f>'Odpisy - daňové'!AB8</f>
        <v>0</v>
      </c>
      <c r="AD3" s="12">
        <f>'Odpisy - daňové'!AC8</f>
        <v>0</v>
      </c>
      <c r="AE3" s="12">
        <f>'Odpisy - daňové'!AD8</f>
        <v>0</v>
      </c>
      <c r="AF3" s="12">
        <f>'Odpisy - daňové'!AE8</f>
        <v>0</v>
      </c>
      <c r="AG3" s="12">
        <f>'Odpisy - daňové'!AF8</f>
        <v>0</v>
      </c>
      <c r="AH3" s="12">
        <f>'Odpisy - daňové'!AG8</f>
        <v>0</v>
      </c>
      <c r="AI3" s="12">
        <f>'Odpisy - daňové'!AH8</f>
        <v>0</v>
      </c>
      <c r="AJ3" s="12">
        <f>'Odpisy - daňové'!AI8</f>
        <v>0</v>
      </c>
      <c r="AK3" s="12">
        <f>'Odpisy - daňové'!AJ8</f>
        <v>0</v>
      </c>
      <c r="AL3" s="12">
        <f>'Odpisy - daňové'!AK8</f>
        <v>0</v>
      </c>
      <c r="AM3" s="12">
        <f>'Odpisy - daňové'!AL8</f>
        <v>0</v>
      </c>
      <c r="AN3" s="12">
        <f>'Odpisy - daňové'!AM8</f>
        <v>0</v>
      </c>
      <c r="AO3" s="12">
        <f>'Odpisy - daňové'!AN8</f>
        <v>0</v>
      </c>
      <c r="AP3" s="12">
        <f>'Odpisy - daňové'!AO8</f>
        <v>0</v>
      </c>
      <c r="AQ3" s="12">
        <f>'Odpisy - daňové'!AP8</f>
        <v>0</v>
      </c>
    </row>
    <row r="4" spans="2:43" x14ac:dyDescent="0.2">
      <c r="C4" s="11">
        <v>2</v>
      </c>
      <c r="D4" s="12">
        <f>'Odpisy - daňové'!C9</f>
        <v>0</v>
      </c>
      <c r="E4" s="12">
        <f>'Odpisy - daňové'!D9</f>
        <v>0</v>
      </c>
      <c r="F4" s="12">
        <f>'Odpisy - daňové'!E9</f>
        <v>0</v>
      </c>
      <c r="G4" s="12">
        <f>'Odpisy - daňové'!F9</f>
        <v>0</v>
      </c>
      <c r="H4" s="12">
        <f>'Odpisy - daňové'!G9</f>
        <v>0</v>
      </c>
      <c r="I4" s="12">
        <f>'Odpisy - daňové'!H9</f>
        <v>0</v>
      </c>
      <c r="J4" s="12">
        <f>'Odpisy - daňové'!I9</f>
        <v>0</v>
      </c>
      <c r="K4" s="12">
        <f>'Odpisy - daňové'!J9</f>
        <v>0</v>
      </c>
      <c r="L4" s="12">
        <f>'Odpisy - daňové'!K9</f>
        <v>0</v>
      </c>
      <c r="M4" s="12">
        <f>'Odpisy - daňové'!L9</f>
        <v>0</v>
      </c>
      <c r="N4" s="12">
        <f>'Odpisy - daňové'!M9</f>
        <v>0</v>
      </c>
      <c r="O4" s="12">
        <f>'Odpisy - daňové'!N9</f>
        <v>0</v>
      </c>
      <c r="P4" s="12">
        <f>'Odpisy - daňové'!O9</f>
        <v>12000</v>
      </c>
      <c r="Q4" s="12">
        <f>'Odpisy - daňové'!P9</f>
        <v>0</v>
      </c>
      <c r="R4" s="12">
        <f>'Odpisy - daňové'!Q9</f>
        <v>0</v>
      </c>
      <c r="S4" s="12">
        <f>'Odpisy - daňové'!R9</f>
        <v>0</v>
      </c>
      <c r="T4" s="12">
        <f>'Odpisy - daňové'!S9</f>
        <v>0</v>
      </c>
      <c r="U4" s="12">
        <f>'Odpisy - daňové'!T9</f>
        <v>0</v>
      </c>
      <c r="V4" s="12">
        <f>'Odpisy - daňové'!U9</f>
        <v>0</v>
      </c>
      <c r="W4" s="12">
        <f>'Odpisy - daňové'!V9</f>
        <v>0</v>
      </c>
      <c r="X4" s="12">
        <f>'Odpisy - daňové'!W9</f>
        <v>0</v>
      </c>
      <c r="Y4" s="12">
        <f>'Odpisy - daňové'!X9</f>
        <v>0</v>
      </c>
      <c r="Z4" s="12">
        <f>'Odpisy - daňové'!Y9</f>
        <v>0</v>
      </c>
      <c r="AA4" s="12">
        <f>'Odpisy - daňové'!Z9</f>
        <v>0</v>
      </c>
      <c r="AB4" s="12">
        <f>'Odpisy - daňové'!AA9</f>
        <v>0</v>
      </c>
      <c r="AC4" s="12">
        <f>'Odpisy - daňové'!AB9</f>
        <v>0</v>
      </c>
      <c r="AD4" s="12">
        <f>'Odpisy - daňové'!AC9</f>
        <v>0</v>
      </c>
      <c r="AE4" s="12">
        <f>'Odpisy - daňové'!AD9</f>
        <v>0</v>
      </c>
      <c r="AF4" s="12">
        <f>'Odpisy - daňové'!AE9</f>
        <v>0</v>
      </c>
      <c r="AG4" s="12">
        <f>'Odpisy - daňové'!AF9</f>
        <v>0</v>
      </c>
      <c r="AH4" s="12">
        <f>'Odpisy - daňové'!AG9</f>
        <v>0</v>
      </c>
      <c r="AI4" s="12">
        <f>'Odpisy - daňové'!AH9</f>
        <v>0</v>
      </c>
      <c r="AJ4" s="12">
        <f>'Odpisy - daňové'!AI9</f>
        <v>0</v>
      </c>
      <c r="AK4" s="12">
        <f>'Odpisy - daňové'!AJ9</f>
        <v>0</v>
      </c>
      <c r="AL4" s="12">
        <f>'Odpisy - daňové'!AK9</f>
        <v>0</v>
      </c>
      <c r="AM4" s="12">
        <f>'Odpisy - daňové'!AL9</f>
        <v>0</v>
      </c>
      <c r="AN4" s="12">
        <f>'Odpisy - daňové'!AM9</f>
        <v>0</v>
      </c>
      <c r="AO4" s="12">
        <f>'Odpisy - daňové'!AN9</f>
        <v>0</v>
      </c>
      <c r="AP4" s="12">
        <f>'Odpisy - daňové'!AO9</f>
        <v>0</v>
      </c>
      <c r="AQ4" s="12">
        <f>'Odpisy - daňové'!AP9</f>
        <v>0</v>
      </c>
    </row>
    <row r="5" spans="2:43" x14ac:dyDescent="0.2">
      <c r="C5" s="11">
        <v>3</v>
      </c>
      <c r="D5" s="12">
        <f>'Odpisy - daňové'!C10</f>
        <v>0</v>
      </c>
      <c r="E5" s="12">
        <f>'Odpisy - daňové'!D10</f>
        <v>0</v>
      </c>
      <c r="F5" s="12">
        <f>'Odpisy - daňové'!E10</f>
        <v>0</v>
      </c>
      <c r="G5" s="12">
        <f>'Odpisy - daňové'!F10</f>
        <v>0</v>
      </c>
      <c r="H5" s="12">
        <f>'Odpisy - daňové'!G10</f>
        <v>0</v>
      </c>
      <c r="I5" s="12">
        <f>'Odpisy - daňové'!H10</f>
        <v>0</v>
      </c>
      <c r="J5" s="12">
        <f>'Odpisy - daňové'!I10</f>
        <v>0</v>
      </c>
      <c r="K5" s="12">
        <f>'Odpisy - daňové'!J10</f>
        <v>0</v>
      </c>
      <c r="L5" s="12">
        <f>'Odpisy - daňové'!K10</f>
        <v>0</v>
      </c>
      <c r="M5" s="12">
        <f>'Odpisy - daňové'!L10</f>
        <v>0</v>
      </c>
      <c r="N5" s="12">
        <f>'Odpisy - daňové'!M10</f>
        <v>0</v>
      </c>
      <c r="O5" s="12">
        <f>'Odpisy - daňové'!N10</f>
        <v>0</v>
      </c>
      <c r="P5" s="12">
        <f>'Odpisy - daňové'!O10</f>
        <v>0</v>
      </c>
      <c r="Q5" s="12">
        <f>'Odpisy - daňové'!P10</f>
        <v>0</v>
      </c>
      <c r="R5" s="12">
        <f>'Odpisy - daňové'!Q10</f>
        <v>0</v>
      </c>
      <c r="S5" s="12">
        <f>'Odpisy - daňové'!R10</f>
        <v>0</v>
      </c>
      <c r="T5" s="12">
        <f>'Odpisy - daňové'!S10</f>
        <v>0</v>
      </c>
      <c r="U5" s="12">
        <f>'Odpisy - daňové'!T10</f>
        <v>0</v>
      </c>
      <c r="V5" s="12">
        <f>'Odpisy - daňové'!U10</f>
        <v>0</v>
      </c>
      <c r="W5" s="12">
        <f>'Odpisy - daňové'!V10</f>
        <v>0</v>
      </c>
      <c r="X5" s="12">
        <f>'Odpisy - daňové'!W10</f>
        <v>0</v>
      </c>
      <c r="Y5" s="12">
        <f>'Odpisy - daňové'!X10</f>
        <v>0</v>
      </c>
      <c r="Z5" s="12">
        <f>'Odpisy - daňové'!Y10</f>
        <v>0</v>
      </c>
      <c r="AA5" s="12">
        <f>'Odpisy - daňové'!Z10</f>
        <v>0</v>
      </c>
      <c r="AB5" s="12">
        <f>'Odpisy - daňové'!AA10</f>
        <v>0</v>
      </c>
      <c r="AC5" s="12">
        <f>'Odpisy - daňové'!AB10</f>
        <v>0</v>
      </c>
      <c r="AD5" s="12">
        <f>'Odpisy - daňové'!AC10</f>
        <v>0</v>
      </c>
      <c r="AE5" s="12">
        <f>'Odpisy - daňové'!AD10</f>
        <v>0</v>
      </c>
      <c r="AF5" s="12">
        <f>'Odpisy - daňové'!AE10</f>
        <v>0</v>
      </c>
      <c r="AG5" s="12">
        <f>'Odpisy - daňové'!AF10</f>
        <v>0</v>
      </c>
      <c r="AH5" s="12">
        <f>'Odpisy - daňové'!AG10</f>
        <v>0</v>
      </c>
      <c r="AI5" s="12">
        <f>'Odpisy - daňové'!AH10</f>
        <v>0</v>
      </c>
      <c r="AJ5" s="12">
        <f>'Odpisy - daňové'!AI10</f>
        <v>0</v>
      </c>
      <c r="AK5" s="12">
        <f>'Odpisy - daňové'!AJ10</f>
        <v>0</v>
      </c>
      <c r="AL5" s="12">
        <f>'Odpisy - daňové'!AK10</f>
        <v>0</v>
      </c>
      <c r="AM5" s="12">
        <f>'Odpisy - daňové'!AL10</f>
        <v>0</v>
      </c>
      <c r="AN5" s="12">
        <f>'Odpisy - daňové'!AM10</f>
        <v>0</v>
      </c>
      <c r="AO5" s="12">
        <f>'Odpisy - daňové'!AN10</f>
        <v>0</v>
      </c>
      <c r="AP5" s="12">
        <f>'Odpisy - daňové'!AO10</f>
        <v>0</v>
      </c>
      <c r="AQ5" s="12">
        <f>'Odpisy - daňové'!AP10</f>
        <v>0</v>
      </c>
    </row>
    <row r="6" spans="2:43" x14ac:dyDescent="0.2">
      <c r="C6" s="11">
        <v>4</v>
      </c>
      <c r="D6" s="12">
        <f>'Odpisy - daňové'!C11</f>
        <v>0</v>
      </c>
      <c r="E6" s="12">
        <f>'Odpisy - daňové'!D11</f>
        <v>0</v>
      </c>
      <c r="F6" s="12">
        <f>'Odpisy - daňové'!E11</f>
        <v>0</v>
      </c>
      <c r="G6" s="12">
        <f>'Odpisy - daňové'!F11</f>
        <v>0</v>
      </c>
      <c r="H6" s="12">
        <f>'Odpisy - daňové'!G11</f>
        <v>0</v>
      </c>
      <c r="I6" s="12">
        <f>'Odpisy - daňové'!H11</f>
        <v>0</v>
      </c>
      <c r="J6" s="12">
        <f>'Odpisy - daňové'!I11</f>
        <v>0</v>
      </c>
      <c r="K6" s="12">
        <f>'Odpisy - daňové'!J11</f>
        <v>0</v>
      </c>
      <c r="L6" s="12">
        <f>'Odpisy - daňové'!K11</f>
        <v>0</v>
      </c>
      <c r="M6" s="12">
        <f>'Odpisy - daňové'!L11</f>
        <v>0</v>
      </c>
      <c r="N6" s="12">
        <f>'Odpisy - daňové'!M11</f>
        <v>0</v>
      </c>
      <c r="O6" s="12">
        <f>'Odpisy - daňové'!N11</f>
        <v>0</v>
      </c>
      <c r="P6" s="12">
        <f>'Odpisy - daňové'!O11</f>
        <v>0</v>
      </c>
      <c r="Q6" s="12">
        <f>'Odpisy - daňové'!P11</f>
        <v>0</v>
      </c>
      <c r="R6" s="12">
        <f>'Odpisy - daňové'!Q11</f>
        <v>0</v>
      </c>
      <c r="S6" s="12">
        <f>'Odpisy - daňové'!R11</f>
        <v>0</v>
      </c>
      <c r="T6" s="12">
        <f>'Odpisy - daňové'!S11</f>
        <v>0</v>
      </c>
      <c r="U6" s="12">
        <f>'Odpisy - daňové'!T11</f>
        <v>0</v>
      </c>
      <c r="V6" s="12">
        <f>'Odpisy - daňové'!U11</f>
        <v>0</v>
      </c>
      <c r="W6" s="12">
        <f>'Odpisy - daňové'!V11</f>
        <v>0</v>
      </c>
      <c r="X6" s="12">
        <f>'Odpisy - daňové'!W11</f>
        <v>0</v>
      </c>
      <c r="Y6" s="12">
        <f>'Odpisy - daňové'!X11</f>
        <v>0</v>
      </c>
      <c r="Z6" s="12">
        <f>'Odpisy - daňové'!Y11</f>
        <v>0</v>
      </c>
      <c r="AA6" s="12">
        <f>'Odpisy - daňové'!Z11</f>
        <v>0</v>
      </c>
      <c r="AB6" s="12">
        <f>'Odpisy - daňové'!AA11</f>
        <v>0</v>
      </c>
      <c r="AC6" s="12">
        <f>'Odpisy - daňové'!AB11</f>
        <v>0</v>
      </c>
      <c r="AD6" s="12">
        <f>'Odpisy - daňové'!AC11</f>
        <v>0</v>
      </c>
      <c r="AE6" s="12">
        <f>'Odpisy - daňové'!AD11</f>
        <v>0</v>
      </c>
      <c r="AF6" s="12">
        <f>'Odpisy - daňové'!AE11</f>
        <v>0</v>
      </c>
      <c r="AG6" s="12">
        <f>'Odpisy - daňové'!AF11</f>
        <v>0</v>
      </c>
      <c r="AH6" s="12">
        <f>'Odpisy - daňové'!AG11</f>
        <v>0</v>
      </c>
      <c r="AI6" s="12">
        <f>'Odpisy - daňové'!AH11</f>
        <v>0</v>
      </c>
      <c r="AJ6" s="12">
        <f>'Odpisy - daňové'!AI11</f>
        <v>0</v>
      </c>
      <c r="AK6" s="12">
        <f>'Odpisy - daňové'!AJ11</f>
        <v>0</v>
      </c>
      <c r="AL6" s="12">
        <f>'Odpisy - daňové'!AK11</f>
        <v>0</v>
      </c>
      <c r="AM6" s="12">
        <f>'Odpisy - daňové'!AL11</f>
        <v>0</v>
      </c>
      <c r="AN6" s="12">
        <f>'Odpisy - daňové'!AM11</f>
        <v>0</v>
      </c>
      <c r="AO6" s="12">
        <f>'Odpisy - daňové'!AN11</f>
        <v>0</v>
      </c>
      <c r="AP6" s="12">
        <f>'Odpisy - daňové'!AO11</f>
        <v>0</v>
      </c>
      <c r="AQ6" s="12">
        <f>'Odpisy - daňové'!AP11</f>
        <v>0</v>
      </c>
    </row>
    <row r="7" spans="2:43" x14ac:dyDescent="0.2">
      <c r="C7" s="11">
        <v>5</v>
      </c>
      <c r="D7" s="12">
        <f>'Odpisy - daňové'!C12</f>
        <v>0</v>
      </c>
      <c r="E7" s="12">
        <f>'Odpisy - daňové'!D12</f>
        <v>0</v>
      </c>
      <c r="F7" s="12">
        <f>'Odpisy - daňové'!E12</f>
        <v>0</v>
      </c>
      <c r="G7" s="12">
        <f>'Odpisy - daňové'!F12</f>
        <v>0</v>
      </c>
      <c r="H7" s="12">
        <f>'Odpisy - daňové'!G12</f>
        <v>0</v>
      </c>
      <c r="I7" s="12">
        <f>'Odpisy - daňové'!H12</f>
        <v>0</v>
      </c>
      <c r="J7" s="12">
        <f>'Odpisy - daňové'!I12</f>
        <v>0</v>
      </c>
      <c r="K7" s="12">
        <f>'Odpisy - daňové'!J12</f>
        <v>0</v>
      </c>
      <c r="L7" s="12">
        <f>'Odpisy - daňové'!K12</f>
        <v>0</v>
      </c>
      <c r="M7" s="12">
        <f>'Odpisy - daňové'!L12</f>
        <v>0</v>
      </c>
      <c r="N7" s="12">
        <f>'Odpisy - daňové'!M12</f>
        <v>0</v>
      </c>
      <c r="O7" s="12">
        <f>'Odpisy - daňové'!N12</f>
        <v>0</v>
      </c>
      <c r="P7" s="12">
        <f>'Odpisy - daňové'!O12</f>
        <v>0</v>
      </c>
      <c r="Q7" s="12">
        <f>'Odpisy - daňové'!P12</f>
        <v>0</v>
      </c>
      <c r="R7" s="12">
        <f>'Odpisy - daňové'!Q12</f>
        <v>0</v>
      </c>
      <c r="S7" s="12">
        <f>'Odpisy - daňové'!R12</f>
        <v>0</v>
      </c>
      <c r="T7" s="12">
        <f>'Odpisy - daňové'!S12</f>
        <v>0</v>
      </c>
      <c r="U7" s="12">
        <f>'Odpisy - daňové'!T12</f>
        <v>0</v>
      </c>
      <c r="V7" s="12">
        <f>'Odpisy - daňové'!U12</f>
        <v>0</v>
      </c>
      <c r="W7" s="12">
        <f>'Odpisy - daňové'!V12</f>
        <v>0</v>
      </c>
      <c r="X7" s="12">
        <f>'Odpisy - daňové'!W12</f>
        <v>0</v>
      </c>
      <c r="Y7" s="12">
        <f>'Odpisy - daňové'!X12</f>
        <v>0</v>
      </c>
      <c r="Z7" s="12">
        <f>'Odpisy - daňové'!Y12</f>
        <v>0</v>
      </c>
      <c r="AA7" s="12">
        <f>'Odpisy - daňové'!Z12</f>
        <v>0</v>
      </c>
      <c r="AB7" s="12">
        <f>'Odpisy - daňové'!AA12</f>
        <v>0</v>
      </c>
      <c r="AC7" s="12">
        <f>'Odpisy - daňové'!AB12</f>
        <v>0</v>
      </c>
      <c r="AD7" s="12">
        <f>'Odpisy - daňové'!AC12</f>
        <v>0</v>
      </c>
      <c r="AE7" s="12">
        <f>'Odpisy - daňové'!AD12</f>
        <v>0</v>
      </c>
      <c r="AF7" s="12">
        <f>'Odpisy - daňové'!AE12</f>
        <v>0</v>
      </c>
      <c r="AG7" s="12">
        <f>'Odpisy - daňové'!AF12</f>
        <v>0</v>
      </c>
      <c r="AH7" s="12">
        <f>'Odpisy - daňové'!AG12</f>
        <v>0</v>
      </c>
      <c r="AI7" s="12">
        <f>'Odpisy - daňové'!AH12</f>
        <v>0</v>
      </c>
      <c r="AJ7" s="12">
        <f>'Odpisy - daňové'!AI12</f>
        <v>0</v>
      </c>
      <c r="AK7" s="12">
        <f>'Odpisy - daňové'!AJ12</f>
        <v>0</v>
      </c>
      <c r="AL7" s="12">
        <f>'Odpisy - daňové'!AK12</f>
        <v>0</v>
      </c>
      <c r="AM7" s="12">
        <f>'Odpisy - daňové'!AL12</f>
        <v>0</v>
      </c>
      <c r="AN7" s="12">
        <f>'Odpisy - daňové'!AM12</f>
        <v>0</v>
      </c>
      <c r="AO7" s="12">
        <f>'Odpisy - daňové'!AN12</f>
        <v>0</v>
      </c>
      <c r="AP7" s="12">
        <f>'Odpisy - daňové'!AO12</f>
        <v>0</v>
      </c>
      <c r="AQ7" s="12">
        <f>'Odpisy - daňové'!AP12</f>
        <v>0</v>
      </c>
    </row>
    <row r="8" spans="2:43" x14ac:dyDescent="0.2">
      <c r="C8" s="11">
        <v>6</v>
      </c>
      <c r="D8" s="12">
        <f>'Odpisy - daňové'!C13</f>
        <v>1200000</v>
      </c>
      <c r="E8" s="12">
        <f>'Odpisy - daňové'!D13</f>
        <v>0</v>
      </c>
      <c r="F8" s="12">
        <f>'Odpisy - daňové'!E13</f>
        <v>0</v>
      </c>
      <c r="G8" s="12">
        <f>'Odpisy - daňové'!F13</f>
        <v>0</v>
      </c>
      <c r="H8" s="12">
        <f>'Odpisy - daňové'!G13</f>
        <v>0</v>
      </c>
      <c r="I8" s="12">
        <f>'Odpisy - daňové'!H13</f>
        <v>0</v>
      </c>
      <c r="J8" s="12">
        <f>'Odpisy - daňové'!I13</f>
        <v>0</v>
      </c>
      <c r="K8" s="12">
        <f>'Odpisy - daňové'!J13</f>
        <v>0</v>
      </c>
      <c r="L8" s="12">
        <f>'Odpisy - daňové'!K13</f>
        <v>0</v>
      </c>
      <c r="M8" s="12">
        <f>'Odpisy - daňové'!L13</f>
        <v>0</v>
      </c>
      <c r="N8" s="12">
        <f>'Odpisy - daňové'!M13</f>
        <v>0</v>
      </c>
      <c r="O8" s="12">
        <f>'Odpisy - daňové'!N13</f>
        <v>0</v>
      </c>
      <c r="P8" s="12">
        <f>'Odpisy - daňové'!O13</f>
        <v>0</v>
      </c>
      <c r="Q8" s="12">
        <f>'Odpisy - daňové'!P13</f>
        <v>0</v>
      </c>
      <c r="R8" s="12">
        <f>'Odpisy - daňové'!Q13</f>
        <v>0</v>
      </c>
      <c r="S8" s="12">
        <f>'Odpisy - daňové'!R13</f>
        <v>0</v>
      </c>
      <c r="T8" s="12">
        <f>'Odpisy - daňové'!S13</f>
        <v>0</v>
      </c>
      <c r="U8" s="12">
        <f>'Odpisy - daňové'!T13</f>
        <v>0</v>
      </c>
      <c r="V8" s="12">
        <f>'Odpisy - daňové'!U13</f>
        <v>0</v>
      </c>
      <c r="W8" s="12">
        <f>'Odpisy - daňové'!V13</f>
        <v>0</v>
      </c>
      <c r="X8" s="12">
        <f>'Odpisy - daňové'!W13</f>
        <v>0</v>
      </c>
      <c r="Y8" s="12">
        <f>'Odpisy - daňové'!X13</f>
        <v>0</v>
      </c>
      <c r="Z8" s="12">
        <f>'Odpisy - daňové'!Y13</f>
        <v>0</v>
      </c>
      <c r="AA8" s="12">
        <f>'Odpisy - daňové'!Z13</f>
        <v>0</v>
      </c>
      <c r="AB8" s="12">
        <f>'Odpisy - daňové'!AA13</f>
        <v>0</v>
      </c>
      <c r="AC8" s="12">
        <f>'Odpisy - daňové'!AB13</f>
        <v>0</v>
      </c>
      <c r="AD8" s="12">
        <f>'Odpisy - daňové'!AC13</f>
        <v>0</v>
      </c>
      <c r="AE8" s="12">
        <f>'Odpisy - daňové'!AD13</f>
        <v>0</v>
      </c>
      <c r="AF8" s="12">
        <f>'Odpisy - daňové'!AE13</f>
        <v>0</v>
      </c>
      <c r="AG8" s="12">
        <f>'Odpisy - daňové'!AF13</f>
        <v>0</v>
      </c>
      <c r="AH8" s="12">
        <f>'Odpisy - daňové'!AG13</f>
        <v>0</v>
      </c>
      <c r="AI8" s="12">
        <f>'Odpisy - daňové'!AH13</f>
        <v>0</v>
      </c>
      <c r="AJ8" s="12">
        <f>'Odpisy - daňové'!AI13</f>
        <v>0</v>
      </c>
      <c r="AK8" s="12">
        <f>'Odpisy - daňové'!AJ13</f>
        <v>0</v>
      </c>
      <c r="AL8" s="12">
        <f>'Odpisy - daňové'!AK13</f>
        <v>0</v>
      </c>
      <c r="AM8" s="12">
        <f>'Odpisy - daňové'!AL13</f>
        <v>0</v>
      </c>
      <c r="AN8" s="12">
        <f>'Odpisy - daňové'!AM13</f>
        <v>0</v>
      </c>
      <c r="AO8" s="12">
        <f>'Odpisy - daňové'!AN13</f>
        <v>0</v>
      </c>
      <c r="AP8" s="12">
        <f>'Odpisy - daňové'!AO13</f>
        <v>0</v>
      </c>
      <c r="AQ8" s="12">
        <f>'Odpisy - daňové'!AP13</f>
        <v>0</v>
      </c>
    </row>
    <row r="9" spans="2:43" x14ac:dyDescent="0.2">
      <c r="C9" s="11"/>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row>
    <row r="10" spans="2:43" x14ac:dyDescent="0.2">
      <c r="B10" s="3" t="s">
        <v>41</v>
      </c>
      <c r="C10" s="11"/>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row>
    <row r="11" spans="2:43" ht="25.5" x14ac:dyDescent="0.2">
      <c r="B11" s="14" t="s">
        <v>40</v>
      </c>
      <c r="C11" s="14" t="s">
        <v>36</v>
      </c>
      <c r="D11" s="13"/>
      <c r="E11" s="13"/>
      <c r="F11" s="13"/>
      <c r="G11" s="13"/>
      <c r="H11" s="13"/>
      <c r="I11" s="13"/>
      <c r="J11" s="13"/>
      <c r="K11" s="13"/>
      <c r="L11" s="13"/>
      <c r="M11" s="13"/>
      <c r="N11" s="13"/>
    </row>
    <row r="12" spans="2:43" x14ac:dyDescent="0.2">
      <c r="B12" s="11">
        <v>4</v>
      </c>
      <c r="C12" s="11">
        <v>1</v>
      </c>
      <c r="D12" s="2">
        <f>D3/$B12</f>
        <v>0</v>
      </c>
      <c r="E12" s="2">
        <f t="shared" ref="E12:AL12" si="6">E3/$B12</f>
        <v>0</v>
      </c>
      <c r="F12" s="2">
        <f t="shared" si="6"/>
        <v>0</v>
      </c>
      <c r="G12" s="2">
        <f t="shared" si="6"/>
        <v>0</v>
      </c>
      <c r="H12" s="2">
        <f t="shared" si="6"/>
        <v>0</v>
      </c>
      <c r="I12" s="2">
        <f t="shared" si="6"/>
        <v>0</v>
      </c>
      <c r="J12" s="2">
        <f t="shared" si="6"/>
        <v>0</v>
      </c>
      <c r="K12" s="2">
        <f t="shared" si="6"/>
        <v>0</v>
      </c>
      <c r="L12" s="2">
        <f t="shared" si="6"/>
        <v>0</v>
      </c>
      <c r="M12" s="2">
        <f t="shared" si="6"/>
        <v>0</v>
      </c>
      <c r="N12" s="2">
        <f t="shared" si="6"/>
        <v>0</v>
      </c>
      <c r="O12" s="2">
        <f t="shared" si="6"/>
        <v>0</v>
      </c>
      <c r="P12" s="2">
        <f t="shared" si="6"/>
        <v>0</v>
      </c>
      <c r="Q12" s="2">
        <f t="shared" si="6"/>
        <v>0</v>
      </c>
      <c r="R12" s="2">
        <f t="shared" si="6"/>
        <v>0</v>
      </c>
      <c r="S12" s="2">
        <f t="shared" si="6"/>
        <v>0</v>
      </c>
      <c r="T12" s="2">
        <f t="shared" si="6"/>
        <v>0</v>
      </c>
      <c r="U12" s="2">
        <f t="shared" si="6"/>
        <v>0</v>
      </c>
      <c r="V12" s="2">
        <f t="shared" si="6"/>
        <v>0</v>
      </c>
      <c r="W12" s="2">
        <f t="shared" si="6"/>
        <v>0</v>
      </c>
      <c r="X12" s="2">
        <f t="shared" si="6"/>
        <v>0</v>
      </c>
      <c r="Y12" s="2">
        <f t="shared" si="6"/>
        <v>0</v>
      </c>
      <c r="Z12" s="2">
        <f t="shared" si="6"/>
        <v>0</v>
      </c>
      <c r="AA12" s="2">
        <f t="shared" si="6"/>
        <v>0</v>
      </c>
      <c r="AB12" s="2">
        <f t="shared" si="6"/>
        <v>0</v>
      </c>
      <c r="AC12" s="2">
        <f t="shared" si="6"/>
        <v>0</v>
      </c>
      <c r="AD12" s="2">
        <f t="shared" si="6"/>
        <v>0</v>
      </c>
      <c r="AE12" s="2">
        <f t="shared" si="6"/>
        <v>0</v>
      </c>
      <c r="AF12" s="2">
        <f t="shared" si="6"/>
        <v>0</v>
      </c>
      <c r="AG12" s="2">
        <f t="shared" si="6"/>
        <v>0</v>
      </c>
      <c r="AH12" s="2">
        <f t="shared" si="6"/>
        <v>0</v>
      </c>
      <c r="AI12" s="2">
        <f t="shared" si="6"/>
        <v>0</v>
      </c>
      <c r="AJ12" s="2">
        <f t="shared" si="6"/>
        <v>0</v>
      </c>
      <c r="AK12" s="2">
        <f t="shared" si="6"/>
        <v>0</v>
      </c>
      <c r="AL12" s="2">
        <f t="shared" si="6"/>
        <v>0</v>
      </c>
      <c r="AM12" s="2">
        <f t="shared" ref="AM12:AQ12" si="7">AM3/$B12</f>
        <v>0</v>
      </c>
      <c r="AN12" s="2">
        <f t="shared" si="7"/>
        <v>0</v>
      </c>
      <c r="AO12" s="2">
        <f t="shared" si="7"/>
        <v>0</v>
      </c>
      <c r="AP12" s="2">
        <f t="shared" si="7"/>
        <v>0</v>
      </c>
      <c r="AQ12" s="2">
        <f t="shared" si="7"/>
        <v>0</v>
      </c>
    </row>
    <row r="13" spans="2:43" x14ac:dyDescent="0.2">
      <c r="B13" s="11">
        <v>6</v>
      </c>
      <c r="C13" s="11">
        <v>2</v>
      </c>
      <c r="D13" s="2">
        <f t="shared" ref="D13:AL13" si="8">D4/$B13</f>
        <v>0</v>
      </c>
      <c r="E13" s="2">
        <f t="shared" si="8"/>
        <v>0</v>
      </c>
      <c r="F13" s="2">
        <f t="shared" si="8"/>
        <v>0</v>
      </c>
      <c r="G13" s="2">
        <f t="shared" si="8"/>
        <v>0</v>
      </c>
      <c r="H13" s="2">
        <f t="shared" si="8"/>
        <v>0</v>
      </c>
      <c r="I13" s="2">
        <f t="shared" si="8"/>
        <v>0</v>
      </c>
      <c r="J13" s="2">
        <f t="shared" si="8"/>
        <v>0</v>
      </c>
      <c r="K13" s="2">
        <f t="shared" si="8"/>
        <v>0</v>
      </c>
      <c r="L13" s="2">
        <f t="shared" si="8"/>
        <v>0</v>
      </c>
      <c r="M13" s="2">
        <f t="shared" si="8"/>
        <v>0</v>
      </c>
      <c r="N13" s="2">
        <f t="shared" si="8"/>
        <v>0</v>
      </c>
      <c r="O13" s="2">
        <f t="shared" si="8"/>
        <v>0</v>
      </c>
      <c r="P13" s="2">
        <f t="shared" si="8"/>
        <v>2000</v>
      </c>
      <c r="Q13" s="2">
        <f t="shared" si="8"/>
        <v>0</v>
      </c>
      <c r="R13" s="2">
        <f t="shared" si="8"/>
        <v>0</v>
      </c>
      <c r="S13" s="2">
        <f t="shared" si="8"/>
        <v>0</v>
      </c>
      <c r="T13" s="2">
        <f t="shared" si="8"/>
        <v>0</v>
      </c>
      <c r="U13" s="2">
        <f t="shared" si="8"/>
        <v>0</v>
      </c>
      <c r="V13" s="2">
        <f t="shared" si="8"/>
        <v>0</v>
      </c>
      <c r="W13" s="2">
        <f t="shared" si="8"/>
        <v>0</v>
      </c>
      <c r="X13" s="2">
        <f t="shared" si="8"/>
        <v>0</v>
      </c>
      <c r="Y13" s="2">
        <f t="shared" si="8"/>
        <v>0</v>
      </c>
      <c r="Z13" s="2">
        <f t="shared" si="8"/>
        <v>0</v>
      </c>
      <c r="AA13" s="2">
        <f t="shared" si="8"/>
        <v>0</v>
      </c>
      <c r="AB13" s="2">
        <f t="shared" si="8"/>
        <v>0</v>
      </c>
      <c r="AC13" s="2">
        <f t="shared" si="8"/>
        <v>0</v>
      </c>
      <c r="AD13" s="2">
        <f t="shared" si="8"/>
        <v>0</v>
      </c>
      <c r="AE13" s="2">
        <f t="shared" si="8"/>
        <v>0</v>
      </c>
      <c r="AF13" s="2">
        <f t="shared" si="8"/>
        <v>0</v>
      </c>
      <c r="AG13" s="2">
        <f t="shared" si="8"/>
        <v>0</v>
      </c>
      <c r="AH13" s="2">
        <f t="shared" si="8"/>
        <v>0</v>
      </c>
      <c r="AI13" s="2">
        <f t="shared" si="8"/>
        <v>0</v>
      </c>
      <c r="AJ13" s="2">
        <f t="shared" si="8"/>
        <v>0</v>
      </c>
      <c r="AK13" s="2">
        <f t="shared" si="8"/>
        <v>0</v>
      </c>
      <c r="AL13" s="2">
        <f t="shared" si="8"/>
        <v>0</v>
      </c>
      <c r="AM13" s="2">
        <f t="shared" ref="AM13:AQ13" si="9">AM4/$B13</f>
        <v>0</v>
      </c>
      <c r="AN13" s="2">
        <f t="shared" si="9"/>
        <v>0</v>
      </c>
      <c r="AO13" s="2">
        <f t="shared" si="9"/>
        <v>0</v>
      </c>
      <c r="AP13" s="2">
        <f t="shared" si="9"/>
        <v>0</v>
      </c>
      <c r="AQ13" s="2">
        <f t="shared" si="9"/>
        <v>0</v>
      </c>
    </row>
    <row r="14" spans="2:43" x14ac:dyDescent="0.2">
      <c r="B14" s="11">
        <v>8</v>
      </c>
      <c r="C14" s="11">
        <v>3</v>
      </c>
      <c r="D14" s="2">
        <f t="shared" ref="D14:AL14" si="10">D5/$B14</f>
        <v>0</v>
      </c>
      <c r="E14" s="2">
        <f t="shared" si="10"/>
        <v>0</v>
      </c>
      <c r="F14" s="2">
        <f t="shared" si="10"/>
        <v>0</v>
      </c>
      <c r="G14" s="2">
        <f t="shared" si="10"/>
        <v>0</v>
      </c>
      <c r="H14" s="2">
        <f t="shared" si="10"/>
        <v>0</v>
      </c>
      <c r="I14" s="2">
        <f t="shared" si="10"/>
        <v>0</v>
      </c>
      <c r="J14" s="2">
        <f t="shared" si="10"/>
        <v>0</v>
      </c>
      <c r="K14" s="2">
        <f t="shared" si="10"/>
        <v>0</v>
      </c>
      <c r="L14" s="2">
        <f t="shared" si="10"/>
        <v>0</v>
      </c>
      <c r="M14" s="2">
        <f t="shared" si="10"/>
        <v>0</v>
      </c>
      <c r="N14" s="2">
        <f t="shared" si="10"/>
        <v>0</v>
      </c>
      <c r="O14" s="2">
        <f t="shared" si="10"/>
        <v>0</v>
      </c>
      <c r="P14" s="2">
        <f t="shared" si="10"/>
        <v>0</v>
      </c>
      <c r="Q14" s="2">
        <f t="shared" si="10"/>
        <v>0</v>
      </c>
      <c r="R14" s="2">
        <f t="shared" si="10"/>
        <v>0</v>
      </c>
      <c r="S14" s="2">
        <f t="shared" si="10"/>
        <v>0</v>
      </c>
      <c r="T14" s="2">
        <f t="shared" si="10"/>
        <v>0</v>
      </c>
      <c r="U14" s="2">
        <f t="shared" si="10"/>
        <v>0</v>
      </c>
      <c r="V14" s="2">
        <f t="shared" si="10"/>
        <v>0</v>
      </c>
      <c r="W14" s="2">
        <f t="shared" si="10"/>
        <v>0</v>
      </c>
      <c r="X14" s="2">
        <f t="shared" si="10"/>
        <v>0</v>
      </c>
      <c r="Y14" s="2">
        <f t="shared" si="10"/>
        <v>0</v>
      </c>
      <c r="Z14" s="2">
        <f t="shared" si="10"/>
        <v>0</v>
      </c>
      <c r="AA14" s="2">
        <f t="shared" si="10"/>
        <v>0</v>
      </c>
      <c r="AB14" s="2">
        <f t="shared" si="10"/>
        <v>0</v>
      </c>
      <c r="AC14" s="2">
        <f t="shared" si="10"/>
        <v>0</v>
      </c>
      <c r="AD14" s="2">
        <f t="shared" si="10"/>
        <v>0</v>
      </c>
      <c r="AE14" s="2">
        <f t="shared" si="10"/>
        <v>0</v>
      </c>
      <c r="AF14" s="2">
        <f t="shared" si="10"/>
        <v>0</v>
      </c>
      <c r="AG14" s="2">
        <f t="shared" si="10"/>
        <v>0</v>
      </c>
      <c r="AH14" s="2">
        <f t="shared" si="10"/>
        <v>0</v>
      </c>
      <c r="AI14" s="2">
        <f t="shared" si="10"/>
        <v>0</v>
      </c>
      <c r="AJ14" s="2">
        <f t="shared" si="10"/>
        <v>0</v>
      </c>
      <c r="AK14" s="2">
        <f t="shared" si="10"/>
        <v>0</v>
      </c>
      <c r="AL14" s="2">
        <f t="shared" si="10"/>
        <v>0</v>
      </c>
      <c r="AM14" s="2">
        <f t="shared" ref="AM14:AQ14" si="11">AM5/$B14</f>
        <v>0</v>
      </c>
      <c r="AN14" s="2">
        <f t="shared" si="11"/>
        <v>0</v>
      </c>
      <c r="AO14" s="2">
        <f t="shared" si="11"/>
        <v>0</v>
      </c>
      <c r="AP14" s="2">
        <f t="shared" si="11"/>
        <v>0</v>
      </c>
      <c r="AQ14" s="2">
        <f t="shared" si="11"/>
        <v>0</v>
      </c>
    </row>
    <row r="15" spans="2:43" x14ac:dyDescent="0.2">
      <c r="B15" s="11">
        <v>12</v>
      </c>
      <c r="C15" s="11">
        <v>4</v>
      </c>
      <c r="D15" s="2">
        <f t="shared" ref="D15:AL15" si="12">D6/$B15</f>
        <v>0</v>
      </c>
      <c r="E15" s="2">
        <f t="shared" si="12"/>
        <v>0</v>
      </c>
      <c r="F15" s="2">
        <f t="shared" si="12"/>
        <v>0</v>
      </c>
      <c r="G15" s="2">
        <f t="shared" si="12"/>
        <v>0</v>
      </c>
      <c r="H15" s="2">
        <f t="shared" si="12"/>
        <v>0</v>
      </c>
      <c r="I15" s="2">
        <f t="shared" si="12"/>
        <v>0</v>
      </c>
      <c r="J15" s="2">
        <f t="shared" si="12"/>
        <v>0</v>
      </c>
      <c r="K15" s="2">
        <f t="shared" si="12"/>
        <v>0</v>
      </c>
      <c r="L15" s="2">
        <f t="shared" si="12"/>
        <v>0</v>
      </c>
      <c r="M15" s="2">
        <f t="shared" si="12"/>
        <v>0</v>
      </c>
      <c r="N15" s="2">
        <f t="shared" si="12"/>
        <v>0</v>
      </c>
      <c r="O15" s="2">
        <f t="shared" si="12"/>
        <v>0</v>
      </c>
      <c r="P15" s="2">
        <f t="shared" si="12"/>
        <v>0</v>
      </c>
      <c r="Q15" s="2">
        <f t="shared" si="12"/>
        <v>0</v>
      </c>
      <c r="R15" s="2">
        <f t="shared" si="12"/>
        <v>0</v>
      </c>
      <c r="S15" s="2">
        <f t="shared" si="12"/>
        <v>0</v>
      </c>
      <c r="T15" s="2">
        <f t="shared" si="12"/>
        <v>0</v>
      </c>
      <c r="U15" s="2">
        <f t="shared" si="12"/>
        <v>0</v>
      </c>
      <c r="V15" s="2">
        <f t="shared" si="12"/>
        <v>0</v>
      </c>
      <c r="W15" s="2">
        <f t="shared" si="12"/>
        <v>0</v>
      </c>
      <c r="X15" s="2">
        <f t="shared" si="12"/>
        <v>0</v>
      </c>
      <c r="Y15" s="2">
        <f t="shared" si="12"/>
        <v>0</v>
      </c>
      <c r="Z15" s="2">
        <f t="shared" si="12"/>
        <v>0</v>
      </c>
      <c r="AA15" s="2">
        <f t="shared" si="12"/>
        <v>0</v>
      </c>
      <c r="AB15" s="2">
        <f t="shared" si="12"/>
        <v>0</v>
      </c>
      <c r="AC15" s="2">
        <f t="shared" si="12"/>
        <v>0</v>
      </c>
      <c r="AD15" s="2">
        <f t="shared" si="12"/>
        <v>0</v>
      </c>
      <c r="AE15" s="2">
        <f t="shared" si="12"/>
        <v>0</v>
      </c>
      <c r="AF15" s="2">
        <f t="shared" si="12"/>
        <v>0</v>
      </c>
      <c r="AG15" s="2">
        <f t="shared" si="12"/>
        <v>0</v>
      </c>
      <c r="AH15" s="2">
        <f t="shared" si="12"/>
        <v>0</v>
      </c>
      <c r="AI15" s="2">
        <f t="shared" si="12"/>
        <v>0</v>
      </c>
      <c r="AJ15" s="2">
        <f t="shared" si="12"/>
        <v>0</v>
      </c>
      <c r="AK15" s="2">
        <f t="shared" si="12"/>
        <v>0</v>
      </c>
      <c r="AL15" s="2">
        <f t="shared" si="12"/>
        <v>0</v>
      </c>
      <c r="AM15" s="2">
        <f t="shared" ref="AM15:AQ15" si="13">AM6/$B15</f>
        <v>0</v>
      </c>
      <c r="AN15" s="2">
        <f t="shared" si="13"/>
        <v>0</v>
      </c>
      <c r="AO15" s="2">
        <f t="shared" si="13"/>
        <v>0</v>
      </c>
      <c r="AP15" s="2">
        <f t="shared" si="13"/>
        <v>0</v>
      </c>
      <c r="AQ15" s="2">
        <f t="shared" si="13"/>
        <v>0</v>
      </c>
    </row>
    <row r="16" spans="2:43" x14ac:dyDescent="0.2">
      <c r="B16" s="11">
        <v>20</v>
      </c>
      <c r="C16" s="11">
        <v>5</v>
      </c>
      <c r="D16" s="2">
        <f t="shared" ref="D16:AL16" si="14">D7/$B16</f>
        <v>0</v>
      </c>
      <c r="E16" s="2">
        <f t="shared" si="14"/>
        <v>0</v>
      </c>
      <c r="F16" s="2">
        <f t="shared" si="14"/>
        <v>0</v>
      </c>
      <c r="G16" s="2">
        <f t="shared" si="14"/>
        <v>0</v>
      </c>
      <c r="H16" s="2">
        <f t="shared" si="14"/>
        <v>0</v>
      </c>
      <c r="I16" s="2">
        <f t="shared" si="14"/>
        <v>0</v>
      </c>
      <c r="J16" s="2">
        <f t="shared" si="14"/>
        <v>0</v>
      </c>
      <c r="K16" s="2">
        <f t="shared" si="14"/>
        <v>0</v>
      </c>
      <c r="L16" s="2">
        <f t="shared" si="14"/>
        <v>0</v>
      </c>
      <c r="M16" s="2">
        <f t="shared" si="14"/>
        <v>0</v>
      </c>
      <c r="N16" s="2">
        <f t="shared" si="14"/>
        <v>0</v>
      </c>
      <c r="O16" s="2">
        <f t="shared" si="14"/>
        <v>0</v>
      </c>
      <c r="P16" s="2">
        <f t="shared" si="14"/>
        <v>0</v>
      </c>
      <c r="Q16" s="2">
        <f t="shared" si="14"/>
        <v>0</v>
      </c>
      <c r="R16" s="2">
        <f t="shared" si="14"/>
        <v>0</v>
      </c>
      <c r="S16" s="2">
        <f t="shared" si="14"/>
        <v>0</v>
      </c>
      <c r="T16" s="2">
        <f t="shared" si="14"/>
        <v>0</v>
      </c>
      <c r="U16" s="2">
        <f t="shared" si="14"/>
        <v>0</v>
      </c>
      <c r="V16" s="2">
        <f t="shared" si="14"/>
        <v>0</v>
      </c>
      <c r="W16" s="2">
        <f t="shared" si="14"/>
        <v>0</v>
      </c>
      <c r="X16" s="2">
        <f t="shared" si="14"/>
        <v>0</v>
      </c>
      <c r="Y16" s="2">
        <f t="shared" si="14"/>
        <v>0</v>
      </c>
      <c r="Z16" s="2">
        <f t="shared" si="14"/>
        <v>0</v>
      </c>
      <c r="AA16" s="2">
        <f t="shared" si="14"/>
        <v>0</v>
      </c>
      <c r="AB16" s="2">
        <f t="shared" si="14"/>
        <v>0</v>
      </c>
      <c r="AC16" s="2">
        <f t="shared" si="14"/>
        <v>0</v>
      </c>
      <c r="AD16" s="2">
        <f t="shared" si="14"/>
        <v>0</v>
      </c>
      <c r="AE16" s="2">
        <f t="shared" si="14"/>
        <v>0</v>
      </c>
      <c r="AF16" s="2">
        <f t="shared" si="14"/>
        <v>0</v>
      </c>
      <c r="AG16" s="2">
        <f t="shared" si="14"/>
        <v>0</v>
      </c>
      <c r="AH16" s="2">
        <f t="shared" si="14"/>
        <v>0</v>
      </c>
      <c r="AI16" s="2">
        <f t="shared" si="14"/>
        <v>0</v>
      </c>
      <c r="AJ16" s="2">
        <f t="shared" si="14"/>
        <v>0</v>
      </c>
      <c r="AK16" s="2">
        <f t="shared" si="14"/>
        <v>0</v>
      </c>
      <c r="AL16" s="2">
        <f t="shared" si="14"/>
        <v>0</v>
      </c>
      <c r="AM16" s="2">
        <f t="shared" ref="AM16:AQ16" si="15">AM7/$B16</f>
        <v>0</v>
      </c>
      <c r="AN16" s="2">
        <f t="shared" si="15"/>
        <v>0</v>
      </c>
      <c r="AO16" s="2">
        <f t="shared" si="15"/>
        <v>0</v>
      </c>
      <c r="AP16" s="2">
        <f t="shared" si="15"/>
        <v>0</v>
      </c>
      <c r="AQ16" s="2">
        <f t="shared" si="15"/>
        <v>0</v>
      </c>
    </row>
    <row r="17" spans="2:43" x14ac:dyDescent="0.2">
      <c r="B17" s="11">
        <v>40</v>
      </c>
      <c r="C17" s="11">
        <v>6</v>
      </c>
      <c r="D17" s="2">
        <f t="shared" ref="D17:AL17" si="16">D8/$B17</f>
        <v>30000</v>
      </c>
      <c r="E17" s="2">
        <f t="shared" si="16"/>
        <v>0</v>
      </c>
      <c r="F17" s="2">
        <f t="shared" si="16"/>
        <v>0</v>
      </c>
      <c r="G17" s="2">
        <f t="shared" si="16"/>
        <v>0</v>
      </c>
      <c r="H17" s="2">
        <f t="shared" si="16"/>
        <v>0</v>
      </c>
      <c r="I17" s="2">
        <f t="shared" si="16"/>
        <v>0</v>
      </c>
      <c r="J17" s="2">
        <f t="shared" si="16"/>
        <v>0</v>
      </c>
      <c r="K17" s="2">
        <f t="shared" si="16"/>
        <v>0</v>
      </c>
      <c r="L17" s="2">
        <f t="shared" si="16"/>
        <v>0</v>
      </c>
      <c r="M17" s="2">
        <f t="shared" si="16"/>
        <v>0</v>
      </c>
      <c r="N17" s="2">
        <f t="shared" si="16"/>
        <v>0</v>
      </c>
      <c r="O17" s="2">
        <f t="shared" si="16"/>
        <v>0</v>
      </c>
      <c r="P17" s="2">
        <f t="shared" si="16"/>
        <v>0</v>
      </c>
      <c r="Q17" s="2">
        <f t="shared" si="16"/>
        <v>0</v>
      </c>
      <c r="R17" s="2">
        <f t="shared" si="16"/>
        <v>0</v>
      </c>
      <c r="S17" s="2">
        <f t="shared" si="16"/>
        <v>0</v>
      </c>
      <c r="T17" s="2">
        <f t="shared" si="16"/>
        <v>0</v>
      </c>
      <c r="U17" s="2">
        <f t="shared" si="16"/>
        <v>0</v>
      </c>
      <c r="V17" s="2">
        <f t="shared" si="16"/>
        <v>0</v>
      </c>
      <c r="W17" s="2">
        <f t="shared" si="16"/>
        <v>0</v>
      </c>
      <c r="X17" s="2">
        <f t="shared" si="16"/>
        <v>0</v>
      </c>
      <c r="Y17" s="2">
        <f t="shared" si="16"/>
        <v>0</v>
      </c>
      <c r="Z17" s="2">
        <f t="shared" si="16"/>
        <v>0</v>
      </c>
      <c r="AA17" s="2">
        <f t="shared" si="16"/>
        <v>0</v>
      </c>
      <c r="AB17" s="2">
        <f t="shared" si="16"/>
        <v>0</v>
      </c>
      <c r="AC17" s="2">
        <f t="shared" si="16"/>
        <v>0</v>
      </c>
      <c r="AD17" s="2">
        <f t="shared" si="16"/>
        <v>0</v>
      </c>
      <c r="AE17" s="2">
        <f t="shared" si="16"/>
        <v>0</v>
      </c>
      <c r="AF17" s="2">
        <f t="shared" si="16"/>
        <v>0</v>
      </c>
      <c r="AG17" s="2">
        <f t="shared" si="16"/>
        <v>0</v>
      </c>
      <c r="AH17" s="2">
        <f t="shared" si="16"/>
        <v>0</v>
      </c>
      <c r="AI17" s="2">
        <f t="shared" si="16"/>
        <v>0</v>
      </c>
      <c r="AJ17" s="2">
        <f t="shared" si="16"/>
        <v>0</v>
      </c>
      <c r="AK17" s="2">
        <f t="shared" si="16"/>
        <v>0</v>
      </c>
      <c r="AL17" s="2">
        <f t="shared" si="16"/>
        <v>0</v>
      </c>
      <c r="AM17" s="2">
        <f t="shared" ref="AM17:AQ17" si="17">AM8/$B17</f>
        <v>0</v>
      </c>
      <c r="AN17" s="2">
        <f t="shared" si="17"/>
        <v>0</v>
      </c>
      <c r="AO17" s="2">
        <f t="shared" si="17"/>
        <v>0</v>
      </c>
      <c r="AP17" s="2">
        <f t="shared" si="17"/>
        <v>0</v>
      </c>
      <c r="AQ17" s="2">
        <f t="shared" si="17"/>
        <v>0</v>
      </c>
    </row>
    <row r="19" spans="2:43" x14ac:dyDescent="0.2">
      <c r="B19" s="6" t="s">
        <v>39</v>
      </c>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row>
    <row r="20" spans="2:43" x14ac:dyDescent="0.2">
      <c r="C20" s="11">
        <v>1</v>
      </c>
      <c r="D20" s="12">
        <f>SUM(D12)</f>
        <v>0</v>
      </c>
      <c r="E20" s="12">
        <f>SUM(D12:E12)</f>
        <v>0</v>
      </c>
      <c r="F20" s="12">
        <f>SUM(D12:F12)</f>
        <v>0</v>
      </c>
      <c r="G20" s="12">
        <f t="shared" ref="G20:Y20" si="18">SUM(D12:G12)</f>
        <v>0</v>
      </c>
      <c r="H20" s="12">
        <f t="shared" si="18"/>
        <v>0</v>
      </c>
      <c r="I20" s="12">
        <f t="shared" si="18"/>
        <v>0</v>
      </c>
      <c r="J20" s="12">
        <f t="shared" si="18"/>
        <v>0</v>
      </c>
      <c r="K20" s="12">
        <f t="shared" si="18"/>
        <v>0</v>
      </c>
      <c r="L20" s="12">
        <f t="shared" si="18"/>
        <v>0</v>
      </c>
      <c r="M20" s="12">
        <f t="shared" si="18"/>
        <v>0</v>
      </c>
      <c r="N20" s="12">
        <f t="shared" si="18"/>
        <v>0</v>
      </c>
      <c r="O20" s="12">
        <f t="shared" si="18"/>
        <v>0</v>
      </c>
      <c r="P20" s="12">
        <f t="shared" si="18"/>
        <v>0</v>
      </c>
      <c r="Q20" s="12">
        <f t="shared" si="18"/>
        <v>0</v>
      </c>
      <c r="R20" s="12">
        <f t="shared" si="18"/>
        <v>0</v>
      </c>
      <c r="S20" s="12">
        <f t="shared" si="18"/>
        <v>0</v>
      </c>
      <c r="T20" s="12">
        <f t="shared" si="18"/>
        <v>0</v>
      </c>
      <c r="U20" s="12">
        <f t="shared" si="18"/>
        <v>0</v>
      </c>
      <c r="V20" s="12">
        <f t="shared" si="18"/>
        <v>0</v>
      </c>
      <c r="W20" s="12">
        <f t="shared" si="18"/>
        <v>0</v>
      </c>
      <c r="X20" s="12">
        <f t="shared" si="18"/>
        <v>0</v>
      </c>
      <c r="Y20" s="12">
        <f t="shared" si="18"/>
        <v>0</v>
      </c>
      <c r="Z20" s="12">
        <f t="shared" ref="Z20:AK20" si="19">SUM(W12:Z12)</f>
        <v>0</v>
      </c>
      <c r="AA20" s="12">
        <f t="shared" si="19"/>
        <v>0</v>
      </c>
      <c r="AB20" s="12">
        <f t="shared" si="19"/>
        <v>0</v>
      </c>
      <c r="AC20" s="12">
        <f t="shared" si="19"/>
        <v>0</v>
      </c>
      <c r="AD20" s="12">
        <f t="shared" si="19"/>
        <v>0</v>
      </c>
      <c r="AE20" s="12">
        <f t="shared" si="19"/>
        <v>0</v>
      </c>
      <c r="AF20" s="12">
        <f t="shared" si="19"/>
        <v>0</v>
      </c>
      <c r="AG20" s="12">
        <f t="shared" si="19"/>
        <v>0</v>
      </c>
      <c r="AH20" s="12">
        <f t="shared" si="19"/>
        <v>0</v>
      </c>
      <c r="AI20" s="12">
        <f t="shared" si="19"/>
        <v>0</v>
      </c>
      <c r="AJ20" s="12">
        <f t="shared" si="19"/>
        <v>0</v>
      </c>
      <c r="AK20" s="12">
        <f t="shared" si="19"/>
        <v>0</v>
      </c>
      <c r="AL20" s="12">
        <f t="shared" ref="AL20:AQ20" si="20">SUM(AI12:AL12)</f>
        <v>0</v>
      </c>
      <c r="AM20" s="12">
        <f t="shared" si="20"/>
        <v>0</v>
      </c>
      <c r="AN20" s="12">
        <f t="shared" si="20"/>
        <v>0</v>
      </c>
      <c r="AO20" s="12">
        <f t="shared" si="20"/>
        <v>0</v>
      </c>
      <c r="AP20" s="12">
        <f t="shared" si="20"/>
        <v>0</v>
      </c>
      <c r="AQ20" s="12">
        <f t="shared" si="20"/>
        <v>0</v>
      </c>
    </row>
    <row r="21" spans="2:43" x14ac:dyDescent="0.2">
      <c r="C21" s="11">
        <v>2</v>
      </c>
      <c r="D21" s="12">
        <f>SUM(D13)</f>
        <v>0</v>
      </c>
      <c r="E21" s="12">
        <f>SUM(D13:E13)</f>
        <v>0</v>
      </c>
      <c r="F21" s="12">
        <f>SUM(D13:F13)</f>
        <v>0</v>
      </c>
      <c r="G21" s="12">
        <f>SUM(D13:G13)</f>
        <v>0</v>
      </c>
      <c r="H21" s="12">
        <f>SUM(D13:H13)</f>
        <v>0</v>
      </c>
      <c r="I21" s="12">
        <f t="shared" ref="I21:Y21" si="21">SUM(D13:I13)</f>
        <v>0</v>
      </c>
      <c r="J21" s="12">
        <f t="shared" si="21"/>
        <v>0</v>
      </c>
      <c r="K21" s="12">
        <f t="shared" si="21"/>
        <v>0</v>
      </c>
      <c r="L21" s="12">
        <f t="shared" si="21"/>
        <v>0</v>
      </c>
      <c r="M21" s="12">
        <f t="shared" si="21"/>
        <v>0</v>
      </c>
      <c r="N21" s="12">
        <f t="shared" si="21"/>
        <v>0</v>
      </c>
      <c r="O21" s="12">
        <f t="shared" si="21"/>
        <v>0</v>
      </c>
      <c r="P21" s="12">
        <f t="shared" si="21"/>
        <v>2000</v>
      </c>
      <c r="Q21" s="12">
        <f t="shared" si="21"/>
        <v>2000</v>
      </c>
      <c r="R21" s="12">
        <f t="shared" si="21"/>
        <v>2000</v>
      </c>
      <c r="S21" s="12">
        <f t="shared" si="21"/>
        <v>2000</v>
      </c>
      <c r="T21" s="12">
        <f t="shared" si="21"/>
        <v>2000</v>
      </c>
      <c r="U21" s="12">
        <f t="shared" si="21"/>
        <v>2000</v>
      </c>
      <c r="V21" s="12">
        <f t="shared" si="21"/>
        <v>0</v>
      </c>
      <c r="W21" s="12">
        <f t="shared" si="21"/>
        <v>0</v>
      </c>
      <c r="X21" s="12">
        <f t="shared" si="21"/>
        <v>0</v>
      </c>
      <c r="Y21" s="12">
        <f t="shared" si="21"/>
        <v>0</v>
      </c>
      <c r="Z21" s="12">
        <f t="shared" ref="Z21:AL21" si="22">SUM(U13:Z13)</f>
        <v>0</v>
      </c>
      <c r="AA21" s="12">
        <f t="shared" si="22"/>
        <v>0</v>
      </c>
      <c r="AB21" s="12">
        <f t="shared" si="22"/>
        <v>0</v>
      </c>
      <c r="AC21" s="12">
        <f t="shared" si="22"/>
        <v>0</v>
      </c>
      <c r="AD21" s="12">
        <f t="shared" si="22"/>
        <v>0</v>
      </c>
      <c r="AE21" s="12">
        <f t="shared" si="22"/>
        <v>0</v>
      </c>
      <c r="AF21" s="12">
        <f t="shared" si="22"/>
        <v>0</v>
      </c>
      <c r="AG21" s="12">
        <f t="shared" si="22"/>
        <v>0</v>
      </c>
      <c r="AH21" s="12">
        <f t="shared" si="22"/>
        <v>0</v>
      </c>
      <c r="AI21" s="12">
        <f t="shared" si="22"/>
        <v>0</v>
      </c>
      <c r="AJ21" s="12">
        <f t="shared" si="22"/>
        <v>0</v>
      </c>
      <c r="AK21" s="12">
        <f t="shared" si="22"/>
        <v>0</v>
      </c>
      <c r="AL21" s="12">
        <f t="shared" si="22"/>
        <v>0</v>
      </c>
      <c r="AM21" s="12">
        <f t="shared" ref="AM21" si="23">SUM(AH13:AM13)</f>
        <v>0</v>
      </c>
      <c r="AN21" s="12">
        <f t="shared" ref="AN21" si="24">SUM(AI13:AN13)</f>
        <v>0</v>
      </c>
      <c r="AO21" s="12">
        <f t="shared" ref="AO21" si="25">SUM(AJ13:AO13)</f>
        <v>0</v>
      </c>
      <c r="AP21" s="12">
        <f t="shared" ref="AP21" si="26">SUM(AK13:AP13)</f>
        <v>0</v>
      </c>
      <c r="AQ21" s="12">
        <f t="shared" ref="AQ21" si="27">SUM(AL13:AQ13)</f>
        <v>0</v>
      </c>
    </row>
    <row r="22" spans="2:43" x14ac:dyDescent="0.2">
      <c r="C22" s="11">
        <v>3</v>
      </c>
      <c r="D22" s="12">
        <f>SUM(D14)</f>
        <v>0</v>
      </c>
      <c r="E22" s="12">
        <f>SUM(D14:E14)</f>
        <v>0</v>
      </c>
      <c r="F22" s="12">
        <f>SUM(D14:F14)</f>
        <v>0</v>
      </c>
      <c r="G22" s="12">
        <f>SUM(D14:G14)</f>
        <v>0</v>
      </c>
      <c r="H22" s="12">
        <f>SUM(D14:H14)</f>
        <v>0</v>
      </c>
      <c r="I22" s="12">
        <f>SUM(D14:I14)</f>
        <v>0</v>
      </c>
      <c r="J22" s="12">
        <f>SUM(D14:J14)</f>
        <v>0</v>
      </c>
      <c r="K22" s="12">
        <f>SUM(D14:K14)</f>
        <v>0</v>
      </c>
      <c r="L22" s="12">
        <f>SUM(E14:L14)</f>
        <v>0</v>
      </c>
      <c r="M22" s="12">
        <f t="shared" ref="M22:Q22" si="28">SUM(F14:M14)</f>
        <v>0</v>
      </c>
      <c r="N22" s="12">
        <f t="shared" si="28"/>
        <v>0</v>
      </c>
      <c r="O22" s="12">
        <f t="shared" si="28"/>
        <v>0</v>
      </c>
      <c r="P22" s="12">
        <f>SUM(I14:P14)</f>
        <v>0</v>
      </c>
      <c r="Q22" s="12">
        <f t="shared" si="28"/>
        <v>0</v>
      </c>
      <c r="R22" s="12">
        <f>SUM(K14:R14)</f>
        <v>0</v>
      </c>
      <c r="S22" s="12">
        <f>SUM(L14:S14)</f>
        <v>0</v>
      </c>
      <c r="T22" s="12">
        <f t="shared" ref="T22:AP22" si="29">SUM(M14:T14)</f>
        <v>0</v>
      </c>
      <c r="U22" s="12">
        <f t="shared" si="29"/>
        <v>0</v>
      </c>
      <c r="V22" s="12">
        <f t="shared" si="29"/>
        <v>0</v>
      </c>
      <c r="W22" s="12">
        <f t="shared" si="29"/>
        <v>0</v>
      </c>
      <c r="X22" s="12">
        <f t="shared" si="29"/>
        <v>0</v>
      </c>
      <c r="Y22" s="12">
        <f t="shared" si="29"/>
        <v>0</v>
      </c>
      <c r="Z22" s="12">
        <f t="shared" si="29"/>
        <v>0</v>
      </c>
      <c r="AA22" s="12">
        <f t="shared" si="29"/>
        <v>0</v>
      </c>
      <c r="AB22" s="12">
        <f t="shared" si="29"/>
        <v>0</v>
      </c>
      <c r="AC22" s="12">
        <f t="shared" si="29"/>
        <v>0</v>
      </c>
      <c r="AD22" s="12">
        <f t="shared" si="29"/>
        <v>0</v>
      </c>
      <c r="AE22" s="12">
        <f t="shared" si="29"/>
        <v>0</v>
      </c>
      <c r="AF22" s="12">
        <f t="shared" si="29"/>
        <v>0</v>
      </c>
      <c r="AG22" s="12">
        <f t="shared" si="29"/>
        <v>0</v>
      </c>
      <c r="AH22" s="12">
        <f t="shared" si="29"/>
        <v>0</v>
      </c>
      <c r="AI22" s="12">
        <f t="shared" si="29"/>
        <v>0</v>
      </c>
      <c r="AJ22" s="12">
        <f t="shared" si="29"/>
        <v>0</v>
      </c>
      <c r="AK22" s="12">
        <f t="shared" si="29"/>
        <v>0</v>
      </c>
      <c r="AL22" s="12">
        <f t="shared" si="29"/>
        <v>0</v>
      </c>
      <c r="AM22" s="12">
        <f t="shared" si="29"/>
        <v>0</v>
      </c>
      <c r="AN22" s="12">
        <f t="shared" si="29"/>
        <v>0</v>
      </c>
      <c r="AO22" s="12">
        <f t="shared" si="29"/>
        <v>0</v>
      </c>
      <c r="AP22" s="12">
        <f t="shared" si="29"/>
        <v>0</v>
      </c>
      <c r="AQ22" s="12">
        <f>SUM(AJ14:AQ14)</f>
        <v>0</v>
      </c>
    </row>
    <row r="23" spans="2:43" x14ac:dyDescent="0.2">
      <c r="C23" s="11">
        <v>4</v>
      </c>
      <c r="D23" s="12">
        <f t="shared" ref="D23:D25" si="30">SUM(D15)</f>
        <v>0</v>
      </c>
      <c r="E23" s="12">
        <f t="shared" ref="E23:E25" si="31">SUM(D15:E15)</f>
        <v>0</v>
      </c>
      <c r="F23" s="12">
        <f t="shared" ref="F23:F25" si="32">SUM(D15:F15)</f>
        <v>0</v>
      </c>
      <c r="G23" s="12">
        <f t="shared" ref="G23:G25" si="33">SUM(D15:G15)</f>
        <v>0</v>
      </c>
      <c r="H23" s="12">
        <f t="shared" ref="H23:H25" si="34">SUM(D15:H15)</f>
        <v>0</v>
      </c>
      <c r="I23" s="12">
        <f t="shared" ref="I23:I25" si="35">SUM(D15:I15)</f>
        <v>0</v>
      </c>
      <c r="J23" s="12">
        <f t="shared" ref="J23:J25" si="36">SUM(D15:J15)</f>
        <v>0</v>
      </c>
      <c r="K23" s="12">
        <f t="shared" ref="K23:K25" si="37">SUM(D15:K15)</f>
        <v>0</v>
      </c>
      <c r="L23" s="12">
        <f t="shared" ref="L23:L25" si="38">SUM(D15:L15)</f>
        <v>0</v>
      </c>
      <c r="M23" s="12">
        <f t="shared" ref="M23:M25" si="39">SUM(D15:M15)</f>
        <v>0</v>
      </c>
      <c r="N23" s="12">
        <f t="shared" ref="N23:N25" si="40">SUM(D15:N15)</f>
        <v>0</v>
      </c>
      <c r="O23" s="12">
        <f t="shared" ref="O23:O24" si="41">SUM(D15:O15)</f>
        <v>0</v>
      </c>
      <c r="P23" s="12">
        <f t="shared" ref="P23" si="42">SUM(E15:P15)</f>
        <v>0</v>
      </c>
      <c r="Q23" s="12">
        <f t="shared" ref="Q23" si="43">SUM(F15:Q15)</f>
        <v>0</v>
      </c>
      <c r="R23" s="12">
        <f t="shared" ref="R23" si="44">SUM(G15:R15)</f>
        <v>0</v>
      </c>
      <c r="S23" s="12">
        <f t="shared" ref="S23" si="45">SUM(H15:S15)</f>
        <v>0</v>
      </c>
      <c r="T23" s="12">
        <f t="shared" ref="T23" si="46">SUM(I15:T15)</f>
        <v>0</v>
      </c>
      <c r="U23" s="12">
        <f t="shared" ref="U23" si="47">SUM(J15:U15)</f>
        <v>0</v>
      </c>
      <c r="V23" s="12">
        <f t="shared" ref="V23" si="48">SUM(K15:V15)</f>
        <v>0</v>
      </c>
      <c r="W23" s="12">
        <f t="shared" ref="W23" si="49">SUM(L15:W15)</f>
        <v>0</v>
      </c>
      <c r="X23" s="12">
        <f t="shared" ref="X23" si="50">SUM(M15:X15)</f>
        <v>0</v>
      </c>
      <c r="Y23" s="12">
        <f t="shared" ref="Y23" si="51">SUM(N15:Y15)</f>
        <v>0</v>
      </c>
      <c r="Z23" s="12">
        <f t="shared" ref="Z23" si="52">SUM(O15:Z15)</f>
        <v>0</v>
      </c>
      <c r="AA23" s="12">
        <f t="shared" ref="AA23" si="53">SUM(P15:AA15)</f>
        <v>0</v>
      </c>
      <c r="AB23" s="12">
        <f t="shared" ref="AB23" si="54">SUM(Q15:AB15)</f>
        <v>0</v>
      </c>
      <c r="AC23" s="12">
        <f t="shared" ref="AC23" si="55">SUM(R15:AC15)</f>
        <v>0</v>
      </c>
      <c r="AD23" s="12">
        <f t="shared" ref="AD23" si="56">SUM(S15:AD15)</f>
        <v>0</v>
      </c>
      <c r="AE23" s="12">
        <f t="shared" ref="AE23" si="57">SUM(T15:AE15)</f>
        <v>0</v>
      </c>
      <c r="AF23" s="12">
        <f t="shared" ref="AF23" si="58">SUM(U15:AF15)</f>
        <v>0</v>
      </c>
      <c r="AG23" s="12">
        <f t="shared" ref="AG23" si="59">SUM(V15:AG15)</f>
        <v>0</v>
      </c>
      <c r="AH23" s="12">
        <f t="shared" ref="AH23" si="60">SUM(W15:AH15)</f>
        <v>0</v>
      </c>
      <c r="AI23" s="12">
        <f t="shared" ref="AI23" si="61">SUM(X15:AI15)</f>
        <v>0</v>
      </c>
      <c r="AJ23" s="12">
        <f t="shared" ref="AJ23" si="62">SUM(Y15:AJ15)</f>
        <v>0</v>
      </c>
      <c r="AK23" s="12">
        <f t="shared" ref="AK23" si="63">SUM(Z15:AK15)</f>
        <v>0</v>
      </c>
      <c r="AL23" s="12">
        <f t="shared" ref="AL23" si="64">SUM(AA15:AL15)</f>
        <v>0</v>
      </c>
      <c r="AM23" s="12">
        <f t="shared" ref="AM23" si="65">SUM(AB15:AM15)</f>
        <v>0</v>
      </c>
      <c r="AN23" s="12">
        <f t="shared" ref="AN23" si="66">SUM(AC15:AN15)</f>
        <v>0</v>
      </c>
      <c r="AO23" s="12">
        <f t="shared" ref="AO23" si="67">SUM(AD15:AO15)</f>
        <v>0</v>
      </c>
      <c r="AP23" s="12">
        <f t="shared" ref="AP23" si="68">SUM(AE15:AP15)</f>
        <v>0</v>
      </c>
      <c r="AQ23" s="12">
        <f t="shared" ref="AQ23" si="69">SUM(AF15:AQ15)</f>
        <v>0</v>
      </c>
    </row>
    <row r="24" spans="2:43" x14ac:dyDescent="0.2">
      <c r="C24" s="11">
        <v>5</v>
      </c>
      <c r="D24" s="12">
        <f t="shared" si="30"/>
        <v>0</v>
      </c>
      <c r="E24" s="12">
        <f t="shared" si="31"/>
        <v>0</v>
      </c>
      <c r="F24" s="12">
        <f t="shared" si="32"/>
        <v>0</v>
      </c>
      <c r="G24" s="12">
        <f t="shared" si="33"/>
        <v>0</v>
      </c>
      <c r="H24" s="12">
        <f t="shared" si="34"/>
        <v>0</v>
      </c>
      <c r="I24" s="12">
        <f t="shared" si="35"/>
        <v>0</v>
      </c>
      <c r="J24" s="12">
        <f t="shared" si="36"/>
        <v>0</v>
      </c>
      <c r="K24" s="12">
        <f t="shared" si="37"/>
        <v>0</v>
      </c>
      <c r="L24" s="12">
        <f t="shared" si="38"/>
        <v>0</v>
      </c>
      <c r="M24" s="12">
        <f t="shared" si="39"/>
        <v>0</v>
      </c>
      <c r="N24" s="12">
        <f t="shared" si="40"/>
        <v>0</v>
      </c>
      <c r="O24" s="12">
        <f t="shared" si="41"/>
        <v>0</v>
      </c>
      <c r="P24" s="12">
        <f>SUM(D16:P16)</f>
        <v>0</v>
      </c>
      <c r="Q24" s="12">
        <f>SUM(D16:Q16)</f>
        <v>0</v>
      </c>
      <c r="R24" s="12">
        <f>SUM(D16:R16)</f>
        <v>0</v>
      </c>
      <c r="S24" s="12">
        <f>SUM(D16:S16)</f>
        <v>0</v>
      </c>
      <c r="T24" s="12">
        <f>SUM(D16:T16)</f>
        <v>0</v>
      </c>
      <c r="U24" s="12">
        <f>SUM(D16:U16)</f>
        <v>0</v>
      </c>
      <c r="V24" s="12">
        <f>SUM(D16:V16)</f>
        <v>0</v>
      </c>
      <c r="W24" s="12">
        <f>SUM(D16:W16)</f>
        <v>0</v>
      </c>
      <c r="X24" s="12">
        <f>SUM(E16:X16)</f>
        <v>0</v>
      </c>
      <c r="Y24" s="12">
        <f>SUM(F16:Y16)</f>
        <v>0</v>
      </c>
      <c r="Z24" s="12">
        <f t="shared" ref="Z24:AP24" si="70">SUM(G16:Z16)</f>
        <v>0</v>
      </c>
      <c r="AA24" s="12">
        <f t="shared" si="70"/>
        <v>0</v>
      </c>
      <c r="AB24" s="12">
        <f t="shared" si="70"/>
        <v>0</v>
      </c>
      <c r="AC24" s="12">
        <f t="shared" si="70"/>
        <v>0</v>
      </c>
      <c r="AD24" s="12">
        <f t="shared" si="70"/>
        <v>0</v>
      </c>
      <c r="AE24" s="12">
        <f t="shared" si="70"/>
        <v>0</v>
      </c>
      <c r="AF24" s="12">
        <f t="shared" si="70"/>
        <v>0</v>
      </c>
      <c r="AG24" s="12">
        <f t="shared" si="70"/>
        <v>0</v>
      </c>
      <c r="AH24" s="12">
        <f t="shared" si="70"/>
        <v>0</v>
      </c>
      <c r="AI24" s="12">
        <f t="shared" si="70"/>
        <v>0</v>
      </c>
      <c r="AJ24" s="12">
        <f t="shared" si="70"/>
        <v>0</v>
      </c>
      <c r="AK24" s="12">
        <f t="shared" si="70"/>
        <v>0</v>
      </c>
      <c r="AL24" s="12">
        <f t="shared" si="70"/>
        <v>0</v>
      </c>
      <c r="AM24" s="12">
        <f t="shared" si="70"/>
        <v>0</v>
      </c>
      <c r="AN24" s="12">
        <f t="shared" si="70"/>
        <v>0</v>
      </c>
      <c r="AO24" s="12">
        <f t="shared" si="70"/>
        <v>0</v>
      </c>
      <c r="AP24" s="12">
        <f t="shared" si="70"/>
        <v>0</v>
      </c>
      <c r="AQ24" s="12">
        <f>SUM(X16:AQ16)</f>
        <v>0</v>
      </c>
    </row>
    <row r="25" spans="2:43" x14ac:dyDescent="0.2">
      <c r="C25" s="11">
        <v>6</v>
      </c>
      <c r="D25" s="12">
        <f t="shared" si="30"/>
        <v>30000</v>
      </c>
      <c r="E25" s="12">
        <f t="shared" si="31"/>
        <v>30000</v>
      </c>
      <c r="F25" s="12">
        <f t="shared" si="32"/>
        <v>30000</v>
      </c>
      <c r="G25" s="12">
        <f t="shared" si="33"/>
        <v>30000</v>
      </c>
      <c r="H25" s="12">
        <f t="shared" si="34"/>
        <v>30000</v>
      </c>
      <c r="I25" s="12">
        <f t="shared" si="35"/>
        <v>30000</v>
      </c>
      <c r="J25" s="12">
        <f t="shared" si="36"/>
        <v>30000</v>
      </c>
      <c r="K25" s="12">
        <f t="shared" si="37"/>
        <v>30000</v>
      </c>
      <c r="L25" s="12">
        <f t="shared" si="38"/>
        <v>30000</v>
      </c>
      <c r="M25" s="12">
        <f t="shared" si="39"/>
        <v>30000</v>
      </c>
      <c r="N25" s="12">
        <f t="shared" si="40"/>
        <v>30000</v>
      </c>
      <c r="O25" s="12">
        <f>SUM(D17:O17)</f>
        <v>30000</v>
      </c>
      <c r="P25" s="12">
        <f>SUM(D17:P17)</f>
        <v>30000</v>
      </c>
      <c r="Q25" s="12">
        <f>SUM(D17:Q17)</f>
        <v>30000</v>
      </c>
      <c r="R25" s="12">
        <f>SUM(D17:R17)</f>
        <v>30000</v>
      </c>
      <c r="S25" s="12">
        <f>SUM(D17:S17)</f>
        <v>30000</v>
      </c>
      <c r="T25" s="12">
        <f>SUM(D17:T17)</f>
        <v>30000</v>
      </c>
      <c r="U25" s="12">
        <f>SUM(D17:U17)</f>
        <v>30000</v>
      </c>
      <c r="V25" s="12">
        <f>SUM(D17:V17)</f>
        <v>30000</v>
      </c>
      <c r="W25" s="12">
        <f>SUM(D17:W17)</f>
        <v>30000</v>
      </c>
      <c r="X25" s="12">
        <f>SUM(D17:X17)</f>
        <v>30000</v>
      </c>
      <c r="Y25" s="12">
        <f>SUM(D17:Y17)</f>
        <v>30000</v>
      </c>
      <c r="Z25" s="12">
        <f>SUM(D17:Z17)</f>
        <v>30000</v>
      </c>
      <c r="AA25" s="12">
        <f>SUM(D17:AA17)</f>
        <v>30000</v>
      </c>
      <c r="AB25" s="12">
        <f>SUM(D17:AB17)</f>
        <v>30000</v>
      </c>
      <c r="AC25" s="12">
        <f>SUM(D17:AC17)</f>
        <v>30000</v>
      </c>
      <c r="AD25" s="12">
        <f>SUM(D17:AD17)</f>
        <v>30000</v>
      </c>
      <c r="AE25" s="12">
        <f>SUM(D17:AE17)</f>
        <v>30000</v>
      </c>
      <c r="AF25" s="12">
        <f>SUM(D17:AF17)</f>
        <v>30000</v>
      </c>
      <c r="AG25" s="12">
        <f>SUM(D17:AG17)</f>
        <v>30000</v>
      </c>
      <c r="AH25" s="12">
        <f>SUM(D17:AH17)</f>
        <v>30000</v>
      </c>
      <c r="AI25" s="12">
        <f>SUM(D17:AI17)</f>
        <v>30000</v>
      </c>
      <c r="AJ25" s="12">
        <f>SUM(D17:AJ17)</f>
        <v>30000</v>
      </c>
      <c r="AK25" s="12">
        <f>SUM(D17:AK17)</f>
        <v>30000</v>
      </c>
      <c r="AL25" s="12">
        <f>SUM(D17:AL17)</f>
        <v>30000</v>
      </c>
      <c r="AM25" s="12">
        <f>SUM(D17:AM17)</f>
        <v>30000</v>
      </c>
      <c r="AN25" s="12">
        <f>SUM(D17:AN17)</f>
        <v>30000</v>
      </c>
      <c r="AO25" s="12">
        <f>SUM(D17:AO17)</f>
        <v>30000</v>
      </c>
      <c r="AP25" s="12">
        <f>SUM(D17:AP17)</f>
        <v>30000</v>
      </c>
      <c r="AQ25" s="12">
        <f>SUM(D17:AQ17)</f>
        <v>30000</v>
      </c>
    </row>
  </sheetData>
  <sheetProtection algorithmName="SHA-512" hashValue="g0aTXHOCQmHzrj2EeHc3phft+3wLfcCgsvUnyijsL1JB/BfjN/Dkm/OF4ipdRpahwpEqwfznxLXaX+Zbfc3Hlg==" saltValue="SwC2XM8rq7Y/bZTHVwrPUQ==" spinCount="100000" sheet="1" objects="1" scenarios="1"/>
  <customSheetViews>
    <customSheetView guid="{DB7D8600-7BA7-4CE3-9713-A1F8E1674C32}" scale="85" showGridLines="0" fitToPage="1">
      <selection activeCell="W47" sqref="W47"/>
      <pageMargins left="0.70866141732283472" right="0.70866141732283472" top="0.78740157480314965" bottom="0.78740157480314965" header="0.31496062992125984" footer="0.31496062992125984"/>
      <pageSetup paperSize="9" scale="34" orientation="landscape" r:id="rId1"/>
      <headerFooter>
        <oddHeader>&amp;RPríloha č. 3 Metodiky pre vypracovanie finančnej analýzy projektu 
Finančná Analýza</oddHeader>
      </headerFooter>
    </customSheetView>
  </customSheetViews>
  <phoneticPr fontId="0" type="noConversion"/>
  <pageMargins left="0.70866141732283472" right="0.70866141732283472" top="0.78740157480314965" bottom="0.78740157480314965" header="0.31496062992125984" footer="0.31496062992125984"/>
  <pageSetup paperSize="9" scale="34" orientation="landscape" r:id="rId2"/>
  <headerFooter>
    <oddHeader>&amp;RPríloha č. 3 Metodiky pre vypracovanie finančnej analýzy projektu 
Finančná Analýza</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0">
    <pageSetUpPr fitToPage="1"/>
  </sheetPr>
  <dimension ref="A1:CF555"/>
  <sheetViews>
    <sheetView showGridLines="0" zoomScale="85" zoomScaleNormal="85" workbookViewId="0">
      <selection activeCell="M20" sqref="M20"/>
    </sheetView>
  </sheetViews>
  <sheetFormatPr defaultColWidth="9.140625" defaultRowHeight="12.75" outlineLevelRow="1" x14ac:dyDescent="0.2"/>
  <cols>
    <col min="1" max="2" width="1.42578125" style="2" customWidth="1"/>
    <col min="3" max="3" width="10.5703125" style="2" customWidth="1"/>
    <col min="4" max="4" width="9.42578125" style="2" customWidth="1"/>
    <col min="5" max="5" width="9.42578125" style="2" bestFit="1" customWidth="1"/>
    <col min="6" max="6" width="9.42578125" style="2" customWidth="1"/>
    <col min="7" max="15" width="9.42578125" style="2" bestFit="1" customWidth="1"/>
    <col min="16" max="16384" width="9.140625" style="2"/>
  </cols>
  <sheetData>
    <row r="1" spans="3:43" x14ac:dyDescent="0.2">
      <c r="C1" s="3" t="s">
        <v>31</v>
      </c>
    </row>
    <row r="2" spans="3:43" s="19" customFormat="1" x14ac:dyDescent="0.2">
      <c r="C2" s="14" t="s">
        <v>36</v>
      </c>
      <c r="D2" s="18">
        <f>'Peňažné toky projektu'!$B$18</f>
        <v>2016</v>
      </c>
      <c r="E2" s="18">
        <f>D2+1</f>
        <v>2017</v>
      </c>
      <c r="F2" s="18">
        <f t="shared" ref="F2:AK2" si="0">E2+1</f>
        <v>2018</v>
      </c>
      <c r="G2" s="18">
        <f t="shared" si="0"/>
        <v>2019</v>
      </c>
      <c r="H2" s="18">
        <f t="shared" si="0"/>
        <v>2020</v>
      </c>
      <c r="I2" s="18">
        <f t="shared" si="0"/>
        <v>2021</v>
      </c>
      <c r="J2" s="18">
        <f t="shared" si="0"/>
        <v>2022</v>
      </c>
      <c r="K2" s="18">
        <f t="shared" si="0"/>
        <v>2023</v>
      </c>
      <c r="L2" s="18">
        <f t="shared" si="0"/>
        <v>2024</v>
      </c>
      <c r="M2" s="18">
        <f t="shared" si="0"/>
        <v>2025</v>
      </c>
      <c r="N2" s="18">
        <f t="shared" si="0"/>
        <v>2026</v>
      </c>
      <c r="O2" s="18">
        <f t="shared" si="0"/>
        <v>2027</v>
      </c>
      <c r="P2" s="18">
        <f t="shared" si="0"/>
        <v>2028</v>
      </c>
      <c r="Q2" s="18">
        <f t="shared" si="0"/>
        <v>2029</v>
      </c>
      <c r="R2" s="18">
        <f t="shared" si="0"/>
        <v>2030</v>
      </c>
      <c r="S2" s="18">
        <f t="shared" si="0"/>
        <v>2031</v>
      </c>
      <c r="T2" s="18">
        <f t="shared" si="0"/>
        <v>2032</v>
      </c>
      <c r="U2" s="18">
        <f t="shared" si="0"/>
        <v>2033</v>
      </c>
      <c r="V2" s="18">
        <f t="shared" si="0"/>
        <v>2034</v>
      </c>
      <c r="W2" s="18">
        <f t="shared" si="0"/>
        <v>2035</v>
      </c>
      <c r="X2" s="18">
        <f t="shared" si="0"/>
        <v>2036</v>
      </c>
      <c r="Y2" s="18">
        <f t="shared" si="0"/>
        <v>2037</v>
      </c>
      <c r="Z2" s="18">
        <f t="shared" si="0"/>
        <v>2038</v>
      </c>
      <c r="AA2" s="18">
        <f t="shared" si="0"/>
        <v>2039</v>
      </c>
      <c r="AB2" s="18">
        <f t="shared" si="0"/>
        <v>2040</v>
      </c>
      <c r="AC2" s="18">
        <f t="shared" si="0"/>
        <v>2041</v>
      </c>
      <c r="AD2" s="18">
        <f t="shared" si="0"/>
        <v>2042</v>
      </c>
      <c r="AE2" s="18">
        <f t="shared" si="0"/>
        <v>2043</v>
      </c>
      <c r="AF2" s="18">
        <f t="shared" si="0"/>
        <v>2044</v>
      </c>
      <c r="AG2" s="18">
        <f t="shared" si="0"/>
        <v>2045</v>
      </c>
      <c r="AH2" s="18">
        <f t="shared" si="0"/>
        <v>2046</v>
      </c>
      <c r="AI2" s="18">
        <f t="shared" si="0"/>
        <v>2047</v>
      </c>
      <c r="AJ2" s="18">
        <f t="shared" si="0"/>
        <v>2048</v>
      </c>
      <c r="AK2" s="18">
        <f t="shared" si="0"/>
        <v>2049</v>
      </c>
      <c r="AL2" s="18">
        <f t="shared" ref="AL2" si="1">AK2+1</f>
        <v>2050</v>
      </c>
      <c r="AM2" s="18">
        <f t="shared" ref="AM2" si="2">AL2+1</f>
        <v>2051</v>
      </c>
      <c r="AN2" s="18">
        <f t="shared" ref="AN2" si="3">AM2+1</f>
        <v>2052</v>
      </c>
      <c r="AO2" s="18">
        <f t="shared" ref="AO2" si="4">AN2+1</f>
        <v>2053</v>
      </c>
      <c r="AP2" s="18">
        <f t="shared" ref="AP2" si="5">AO2+1</f>
        <v>2054</v>
      </c>
      <c r="AQ2" s="18">
        <f t="shared" ref="AQ2" si="6">AP2+1</f>
        <v>2055</v>
      </c>
    </row>
    <row r="3" spans="3:43" s="13" customFormat="1" x14ac:dyDescent="0.2">
      <c r="C3" s="11">
        <v>1</v>
      </c>
      <c r="D3" s="12">
        <f>'Odpisy - daňové'!C8</f>
        <v>0</v>
      </c>
      <c r="E3" s="12">
        <f>'Odpisy - daňové'!D8</f>
        <v>0</v>
      </c>
      <c r="F3" s="12">
        <f>'Odpisy - daňové'!E8</f>
        <v>0</v>
      </c>
      <c r="G3" s="12">
        <f>'Odpisy - daňové'!F8</f>
        <v>0</v>
      </c>
      <c r="H3" s="12">
        <f>'Odpisy - daňové'!G8</f>
        <v>0</v>
      </c>
      <c r="I3" s="12">
        <f>'Odpisy - daňové'!H8</f>
        <v>0</v>
      </c>
      <c r="J3" s="12">
        <f>'Odpisy - daňové'!I8</f>
        <v>0</v>
      </c>
      <c r="K3" s="12">
        <f>'Odpisy - daňové'!J8</f>
        <v>0</v>
      </c>
      <c r="L3" s="12">
        <f>'Odpisy - daňové'!K8</f>
        <v>0</v>
      </c>
      <c r="M3" s="12">
        <f>'Odpisy - daňové'!L8</f>
        <v>0</v>
      </c>
      <c r="N3" s="12">
        <f>'Odpisy - daňové'!M8</f>
        <v>0</v>
      </c>
      <c r="O3" s="12">
        <f>'Odpisy - daňové'!N8</f>
        <v>0</v>
      </c>
      <c r="P3" s="12">
        <f>'Odpisy - daňové'!O8</f>
        <v>0</v>
      </c>
      <c r="Q3" s="12">
        <f>'Odpisy - daňové'!P8</f>
        <v>0</v>
      </c>
      <c r="R3" s="12">
        <f>'Odpisy - daňové'!Q8</f>
        <v>0</v>
      </c>
      <c r="S3" s="12">
        <f>'Odpisy - daňové'!R8</f>
        <v>0</v>
      </c>
      <c r="T3" s="12">
        <f>'Odpisy - daňové'!S8</f>
        <v>0</v>
      </c>
      <c r="U3" s="12">
        <f>'Odpisy - daňové'!T8</f>
        <v>0</v>
      </c>
      <c r="V3" s="12">
        <f>'Odpisy - daňové'!U8</f>
        <v>0</v>
      </c>
      <c r="W3" s="12">
        <f>'Odpisy - daňové'!V8</f>
        <v>0</v>
      </c>
      <c r="X3" s="12">
        <f>'Odpisy - daňové'!W8</f>
        <v>0</v>
      </c>
      <c r="Y3" s="12">
        <f>'Odpisy - daňové'!X8</f>
        <v>0</v>
      </c>
      <c r="Z3" s="12">
        <f>'Odpisy - daňové'!Y8</f>
        <v>0</v>
      </c>
      <c r="AA3" s="12">
        <f>'Odpisy - daňové'!Z8</f>
        <v>0</v>
      </c>
      <c r="AB3" s="12">
        <f>'Odpisy - daňové'!AA8</f>
        <v>0</v>
      </c>
      <c r="AC3" s="12">
        <f>'Odpisy - daňové'!AB8</f>
        <v>0</v>
      </c>
      <c r="AD3" s="12">
        <f>'Odpisy - daňové'!AC8</f>
        <v>0</v>
      </c>
      <c r="AE3" s="12">
        <f>'Odpisy - daňové'!AD8</f>
        <v>0</v>
      </c>
      <c r="AF3" s="12">
        <f>'Odpisy - daňové'!AE8</f>
        <v>0</v>
      </c>
      <c r="AG3" s="12">
        <f>'Odpisy - daňové'!AF8</f>
        <v>0</v>
      </c>
      <c r="AH3" s="12">
        <f>'Odpisy - daňové'!AG8</f>
        <v>0</v>
      </c>
      <c r="AI3" s="12">
        <f>'Odpisy - daňové'!AH8</f>
        <v>0</v>
      </c>
      <c r="AJ3" s="12">
        <f>'Odpisy - daňové'!AI8</f>
        <v>0</v>
      </c>
      <c r="AK3" s="12">
        <f>'Odpisy - daňové'!AJ8</f>
        <v>0</v>
      </c>
      <c r="AL3" s="12">
        <f>'Odpisy - daňové'!AK8</f>
        <v>0</v>
      </c>
      <c r="AM3" s="12">
        <f>'Odpisy - daňové'!AL8</f>
        <v>0</v>
      </c>
      <c r="AN3" s="12">
        <f>'Odpisy - daňové'!AM8</f>
        <v>0</v>
      </c>
      <c r="AO3" s="12">
        <f>'Odpisy - daňové'!AN8</f>
        <v>0</v>
      </c>
      <c r="AP3" s="12">
        <f>'Odpisy - daňové'!AO8</f>
        <v>0</v>
      </c>
      <c r="AQ3" s="12">
        <f>'Odpisy - daňové'!AP8</f>
        <v>0</v>
      </c>
    </row>
    <row r="4" spans="3:43" x14ac:dyDescent="0.2">
      <c r="C4" s="11">
        <v>2</v>
      </c>
      <c r="D4" s="12">
        <f>'Odpisy - daňové'!C9</f>
        <v>0</v>
      </c>
      <c r="E4" s="12">
        <f>'Odpisy - daňové'!D9</f>
        <v>0</v>
      </c>
      <c r="F4" s="12">
        <f>'Odpisy - daňové'!E9</f>
        <v>0</v>
      </c>
      <c r="G4" s="12">
        <f>'Odpisy - daňové'!F9</f>
        <v>0</v>
      </c>
      <c r="H4" s="12">
        <f>'Odpisy - daňové'!G9</f>
        <v>0</v>
      </c>
      <c r="I4" s="12">
        <f>'Odpisy - daňové'!H9</f>
        <v>0</v>
      </c>
      <c r="J4" s="12">
        <f>'Odpisy - daňové'!I9</f>
        <v>0</v>
      </c>
      <c r="K4" s="12">
        <f>'Odpisy - daňové'!J9</f>
        <v>0</v>
      </c>
      <c r="L4" s="12">
        <f>'Odpisy - daňové'!K9</f>
        <v>0</v>
      </c>
      <c r="M4" s="12">
        <f>'Odpisy - daňové'!L9</f>
        <v>0</v>
      </c>
      <c r="N4" s="12">
        <f>'Odpisy - daňové'!M9</f>
        <v>0</v>
      </c>
      <c r="O4" s="12">
        <f>'Odpisy - daňové'!N9</f>
        <v>0</v>
      </c>
      <c r="P4" s="12">
        <f>'Odpisy - daňové'!O9</f>
        <v>12000</v>
      </c>
      <c r="Q4" s="12">
        <f>'Odpisy - daňové'!P9</f>
        <v>0</v>
      </c>
      <c r="R4" s="12">
        <f>'Odpisy - daňové'!Q9</f>
        <v>0</v>
      </c>
      <c r="S4" s="12">
        <f>'Odpisy - daňové'!R9</f>
        <v>0</v>
      </c>
      <c r="T4" s="12">
        <f>'Odpisy - daňové'!S9</f>
        <v>0</v>
      </c>
      <c r="U4" s="12">
        <f>'Odpisy - daňové'!T9</f>
        <v>0</v>
      </c>
      <c r="V4" s="12">
        <f>'Odpisy - daňové'!U9</f>
        <v>0</v>
      </c>
      <c r="W4" s="12">
        <f>'Odpisy - daňové'!V9</f>
        <v>0</v>
      </c>
      <c r="X4" s="12">
        <f>'Odpisy - daňové'!W9</f>
        <v>0</v>
      </c>
      <c r="Y4" s="12">
        <f>'Odpisy - daňové'!X9</f>
        <v>0</v>
      </c>
      <c r="Z4" s="12">
        <f>'Odpisy - daňové'!Y9</f>
        <v>0</v>
      </c>
      <c r="AA4" s="12">
        <f>'Odpisy - daňové'!Z9</f>
        <v>0</v>
      </c>
      <c r="AB4" s="12">
        <f>'Odpisy - daňové'!AA9</f>
        <v>0</v>
      </c>
      <c r="AC4" s="12">
        <f>'Odpisy - daňové'!AB9</f>
        <v>0</v>
      </c>
      <c r="AD4" s="12">
        <f>'Odpisy - daňové'!AC9</f>
        <v>0</v>
      </c>
      <c r="AE4" s="12">
        <f>'Odpisy - daňové'!AD9</f>
        <v>0</v>
      </c>
      <c r="AF4" s="12">
        <f>'Odpisy - daňové'!AE9</f>
        <v>0</v>
      </c>
      <c r="AG4" s="12">
        <f>'Odpisy - daňové'!AF9</f>
        <v>0</v>
      </c>
      <c r="AH4" s="12">
        <f>'Odpisy - daňové'!AG9</f>
        <v>0</v>
      </c>
      <c r="AI4" s="12">
        <f>'Odpisy - daňové'!AH9</f>
        <v>0</v>
      </c>
      <c r="AJ4" s="12">
        <f>'Odpisy - daňové'!AI9</f>
        <v>0</v>
      </c>
      <c r="AK4" s="12">
        <f>'Odpisy - daňové'!AJ9</f>
        <v>0</v>
      </c>
      <c r="AL4" s="12">
        <f>'Odpisy - daňové'!AK9</f>
        <v>0</v>
      </c>
      <c r="AM4" s="12">
        <f>'Odpisy - daňové'!AL9</f>
        <v>0</v>
      </c>
      <c r="AN4" s="12">
        <f>'Odpisy - daňové'!AM9</f>
        <v>0</v>
      </c>
      <c r="AO4" s="12">
        <f>'Odpisy - daňové'!AN9</f>
        <v>0</v>
      </c>
      <c r="AP4" s="12">
        <f>'Odpisy - daňové'!AO9</f>
        <v>0</v>
      </c>
      <c r="AQ4" s="12">
        <f>'Odpisy - daňové'!AP9</f>
        <v>0</v>
      </c>
    </row>
    <row r="5" spans="3:43" x14ac:dyDescent="0.2">
      <c r="C5" s="11">
        <v>3</v>
      </c>
      <c r="D5" s="12">
        <f>'Odpisy - daňové'!C10</f>
        <v>0</v>
      </c>
      <c r="E5" s="12">
        <f>'Odpisy - daňové'!D10</f>
        <v>0</v>
      </c>
      <c r="F5" s="12">
        <f>'Odpisy - daňové'!E10</f>
        <v>0</v>
      </c>
      <c r="G5" s="12">
        <f>'Odpisy - daňové'!F10</f>
        <v>0</v>
      </c>
      <c r="H5" s="12">
        <f>'Odpisy - daňové'!G10</f>
        <v>0</v>
      </c>
      <c r="I5" s="12">
        <f>'Odpisy - daňové'!H10</f>
        <v>0</v>
      </c>
      <c r="J5" s="12">
        <f>'Odpisy - daňové'!I10</f>
        <v>0</v>
      </c>
      <c r="K5" s="12">
        <f>'Odpisy - daňové'!J10</f>
        <v>0</v>
      </c>
      <c r="L5" s="12">
        <f>'Odpisy - daňové'!K10</f>
        <v>0</v>
      </c>
      <c r="M5" s="12">
        <f>'Odpisy - daňové'!L10</f>
        <v>0</v>
      </c>
      <c r="N5" s="12">
        <f>'Odpisy - daňové'!M10</f>
        <v>0</v>
      </c>
      <c r="O5" s="12">
        <f>'Odpisy - daňové'!N10</f>
        <v>0</v>
      </c>
      <c r="P5" s="12">
        <f>'Odpisy - daňové'!O10</f>
        <v>0</v>
      </c>
      <c r="Q5" s="12">
        <f>'Odpisy - daňové'!P10</f>
        <v>0</v>
      </c>
      <c r="R5" s="12">
        <f>'Odpisy - daňové'!Q10</f>
        <v>0</v>
      </c>
      <c r="S5" s="12">
        <f>'Odpisy - daňové'!R10</f>
        <v>0</v>
      </c>
      <c r="T5" s="12">
        <f>'Odpisy - daňové'!S10</f>
        <v>0</v>
      </c>
      <c r="U5" s="12">
        <f>'Odpisy - daňové'!T10</f>
        <v>0</v>
      </c>
      <c r="V5" s="12">
        <f>'Odpisy - daňové'!U10</f>
        <v>0</v>
      </c>
      <c r="W5" s="12">
        <f>'Odpisy - daňové'!V10</f>
        <v>0</v>
      </c>
      <c r="X5" s="12">
        <f>'Odpisy - daňové'!W10</f>
        <v>0</v>
      </c>
      <c r="Y5" s="12">
        <f>'Odpisy - daňové'!X10</f>
        <v>0</v>
      </c>
      <c r="Z5" s="12">
        <f>'Odpisy - daňové'!Y10</f>
        <v>0</v>
      </c>
      <c r="AA5" s="12">
        <f>'Odpisy - daňové'!Z10</f>
        <v>0</v>
      </c>
      <c r="AB5" s="12">
        <f>'Odpisy - daňové'!AA10</f>
        <v>0</v>
      </c>
      <c r="AC5" s="12">
        <f>'Odpisy - daňové'!AB10</f>
        <v>0</v>
      </c>
      <c r="AD5" s="12">
        <f>'Odpisy - daňové'!AC10</f>
        <v>0</v>
      </c>
      <c r="AE5" s="12">
        <f>'Odpisy - daňové'!AD10</f>
        <v>0</v>
      </c>
      <c r="AF5" s="12">
        <f>'Odpisy - daňové'!AE10</f>
        <v>0</v>
      </c>
      <c r="AG5" s="12">
        <f>'Odpisy - daňové'!AF10</f>
        <v>0</v>
      </c>
      <c r="AH5" s="12">
        <f>'Odpisy - daňové'!AG10</f>
        <v>0</v>
      </c>
      <c r="AI5" s="12">
        <f>'Odpisy - daňové'!AH10</f>
        <v>0</v>
      </c>
      <c r="AJ5" s="12">
        <f>'Odpisy - daňové'!AI10</f>
        <v>0</v>
      </c>
      <c r="AK5" s="12">
        <f>'Odpisy - daňové'!AJ10</f>
        <v>0</v>
      </c>
      <c r="AL5" s="12">
        <f>'Odpisy - daňové'!AK10</f>
        <v>0</v>
      </c>
      <c r="AM5" s="12">
        <f>'Odpisy - daňové'!AL10</f>
        <v>0</v>
      </c>
      <c r="AN5" s="12">
        <f>'Odpisy - daňové'!AM10</f>
        <v>0</v>
      </c>
      <c r="AO5" s="12">
        <f>'Odpisy - daňové'!AN10</f>
        <v>0</v>
      </c>
      <c r="AP5" s="12">
        <f>'Odpisy - daňové'!AO10</f>
        <v>0</v>
      </c>
      <c r="AQ5" s="12">
        <f>'Odpisy - daňové'!AP10</f>
        <v>0</v>
      </c>
    </row>
    <row r="6" spans="3:43" x14ac:dyDescent="0.2">
      <c r="C6" s="11">
        <v>4</v>
      </c>
      <c r="D6" s="12">
        <f>'Odpisy - daňové'!C11</f>
        <v>0</v>
      </c>
      <c r="E6" s="12">
        <f>'Odpisy - daňové'!D11</f>
        <v>0</v>
      </c>
      <c r="F6" s="12">
        <f>'Odpisy - daňové'!E11</f>
        <v>0</v>
      </c>
      <c r="G6" s="12">
        <f>'Odpisy - daňové'!F11</f>
        <v>0</v>
      </c>
      <c r="H6" s="12">
        <f>'Odpisy - daňové'!G11</f>
        <v>0</v>
      </c>
      <c r="I6" s="12">
        <f>'Odpisy - daňové'!H11</f>
        <v>0</v>
      </c>
      <c r="J6" s="12">
        <f>'Odpisy - daňové'!I11</f>
        <v>0</v>
      </c>
      <c r="K6" s="12">
        <f>'Odpisy - daňové'!J11</f>
        <v>0</v>
      </c>
      <c r="L6" s="12">
        <f>'Odpisy - daňové'!K11</f>
        <v>0</v>
      </c>
      <c r="M6" s="12">
        <f>'Odpisy - daňové'!L11</f>
        <v>0</v>
      </c>
      <c r="N6" s="12">
        <f>'Odpisy - daňové'!M11</f>
        <v>0</v>
      </c>
      <c r="O6" s="12">
        <f>'Odpisy - daňové'!N11</f>
        <v>0</v>
      </c>
      <c r="P6" s="12">
        <f>'Odpisy - daňové'!O11</f>
        <v>0</v>
      </c>
      <c r="Q6" s="12">
        <f>'Odpisy - daňové'!P11</f>
        <v>0</v>
      </c>
      <c r="R6" s="12">
        <f>'Odpisy - daňové'!Q11</f>
        <v>0</v>
      </c>
      <c r="S6" s="12">
        <f>'Odpisy - daňové'!R11</f>
        <v>0</v>
      </c>
      <c r="T6" s="12">
        <f>'Odpisy - daňové'!S11</f>
        <v>0</v>
      </c>
      <c r="U6" s="12">
        <f>'Odpisy - daňové'!T11</f>
        <v>0</v>
      </c>
      <c r="V6" s="12">
        <f>'Odpisy - daňové'!U11</f>
        <v>0</v>
      </c>
      <c r="W6" s="12">
        <f>'Odpisy - daňové'!V11</f>
        <v>0</v>
      </c>
      <c r="X6" s="12">
        <f>'Odpisy - daňové'!W11</f>
        <v>0</v>
      </c>
      <c r="Y6" s="12">
        <f>'Odpisy - daňové'!X11</f>
        <v>0</v>
      </c>
      <c r="Z6" s="12">
        <f>'Odpisy - daňové'!Y11</f>
        <v>0</v>
      </c>
      <c r="AA6" s="12">
        <f>'Odpisy - daňové'!Z11</f>
        <v>0</v>
      </c>
      <c r="AB6" s="12">
        <f>'Odpisy - daňové'!AA11</f>
        <v>0</v>
      </c>
      <c r="AC6" s="12">
        <f>'Odpisy - daňové'!AB11</f>
        <v>0</v>
      </c>
      <c r="AD6" s="12">
        <f>'Odpisy - daňové'!AC11</f>
        <v>0</v>
      </c>
      <c r="AE6" s="12">
        <f>'Odpisy - daňové'!AD11</f>
        <v>0</v>
      </c>
      <c r="AF6" s="12">
        <f>'Odpisy - daňové'!AE11</f>
        <v>0</v>
      </c>
      <c r="AG6" s="12">
        <f>'Odpisy - daňové'!AF11</f>
        <v>0</v>
      </c>
      <c r="AH6" s="12">
        <f>'Odpisy - daňové'!AG11</f>
        <v>0</v>
      </c>
      <c r="AI6" s="12">
        <f>'Odpisy - daňové'!AH11</f>
        <v>0</v>
      </c>
      <c r="AJ6" s="12">
        <f>'Odpisy - daňové'!AI11</f>
        <v>0</v>
      </c>
      <c r="AK6" s="12">
        <f>'Odpisy - daňové'!AJ11</f>
        <v>0</v>
      </c>
      <c r="AL6" s="12">
        <f>'Odpisy - daňové'!AK11</f>
        <v>0</v>
      </c>
      <c r="AM6" s="12">
        <f>'Odpisy - daňové'!AL11</f>
        <v>0</v>
      </c>
      <c r="AN6" s="12">
        <f>'Odpisy - daňové'!AM11</f>
        <v>0</v>
      </c>
      <c r="AO6" s="12">
        <f>'Odpisy - daňové'!AN11</f>
        <v>0</v>
      </c>
      <c r="AP6" s="12">
        <f>'Odpisy - daňové'!AO11</f>
        <v>0</v>
      </c>
      <c r="AQ6" s="12">
        <f>'Odpisy - daňové'!AP11</f>
        <v>0</v>
      </c>
    </row>
    <row r="7" spans="3:43" x14ac:dyDescent="0.2">
      <c r="C7" s="11">
        <v>5</v>
      </c>
      <c r="D7" s="12">
        <f>'Odpisy - daňové'!C12</f>
        <v>0</v>
      </c>
      <c r="E7" s="12">
        <f>'Odpisy - daňové'!D12</f>
        <v>0</v>
      </c>
      <c r="F7" s="12">
        <f>'Odpisy - daňové'!E12</f>
        <v>0</v>
      </c>
      <c r="G7" s="12">
        <f>'Odpisy - daňové'!F12</f>
        <v>0</v>
      </c>
      <c r="H7" s="12">
        <f>'Odpisy - daňové'!G12</f>
        <v>0</v>
      </c>
      <c r="I7" s="12">
        <f>'Odpisy - daňové'!H12</f>
        <v>0</v>
      </c>
      <c r="J7" s="12">
        <f>'Odpisy - daňové'!I12</f>
        <v>0</v>
      </c>
      <c r="K7" s="12">
        <f>'Odpisy - daňové'!J12</f>
        <v>0</v>
      </c>
      <c r="L7" s="12">
        <f>'Odpisy - daňové'!K12</f>
        <v>0</v>
      </c>
      <c r="M7" s="12">
        <f>'Odpisy - daňové'!L12</f>
        <v>0</v>
      </c>
      <c r="N7" s="12">
        <f>'Odpisy - daňové'!M12</f>
        <v>0</v>
      </c>
      <c r="O7" s="12">
        <f>'Odpisy - daňové'!N12</f>
        <v>0</v>
      </c>
      <c r="P7" s="12">
        <f>'Odpisy - daňové'!O12</f>
        <v>0</v>
      </c>
      <c r="Q7" s="12">
        <f>'Odpisy - daňové'!P12</f>
        <v>0</v>
      </c>
      <c r="R7" s="12">
        <f>'Odpisy - daňové'!Q12</f>
        <v>0</v>
      </c>
      <c r="S7" s="12">
        <f>'Odpisy - daňové'!R12</f>
        <v>0</v>
      </c>
      <c r="T7" s="12">
        <f>'Odpisy - daňové'!S12</f>
        <v>0</v>
      </c>
      <c r="U7" s="12">
        <f>'Odpisy - daňové'!T12</f>
        <v>0</v>
      </c>
      <c r="V7" s="12">
        <f>'Odpisy - daňové'!U12</f>
        <v>0</v>
      </c>
      <c r="W7" s="12">
        <f>'Odpisy - daňové'!V12</f>
        <v>0</v>
      </c>
      <c r="X7" s="12">
        <f>'Odpisy - daňové'!W12</f>
        <v>0</v>
      </c>
      <c r="Y7" s="12">
        <f>'Odpisy - daňové'!X12</f>
        <v>0</v>
      </c>
      <c r="Z7" s="12">
        <f>'Odpisy - daňové'!Y12</f>
        <v>0</v>
      </c>
      <c r="AA7" s="12">
        <f>'Odpisy - daňové'!Z12</f>
        <v>0</v>
      </c>
      <c r="AB7" s="12">
        <f>'Odpisy - daňové'!AA12</f>
        <v>0</v>
      </c>
      <c r="AC7" s="12">
        <f>'Odpisy - daňové'!AB12</f>
        <v>0</v>
      </c>
      <c r="AD7" s="12">
        <f>'Odpisy - daňové'!AC12</f>
        <v>0</v>
      </c>
      <c r="AE7" s="12">
        <f>'Odpisy - daňové'!AD12</f>
        <v>0</v>
      </c>
      <c r="AF7" s="12">
        <f>'Odpisy - daňové'!AE12</f>
        <v>0</v>
      </c>
      <c r="AG7" s="12">
        <f>'Odpisy - daňové'!AF12</f>
        <v>0</v>
      </c>
      <c r="AH7" s="12">
        <f>'Odpisy - daňové'!AG12</f>
        <v>0</v>
      </c>
      <c r="AI7" s="12">
        <f>'Odpisy - daňové'!AH12</f>
        <v>0</v>
      </c>
      <c r="AJ7" s="12">
        <f>'Odpisy - daňové'!AI12</f>
        <v>0</v>
      </c>
      <c r="AK7" s="12">
        <f>'Odpisy - daňové'!AJ12</f>
        <v>0</v>
      </c>
      <c r="AL7" s="12">
        <f>'Odpisy - daňové'!AK12</f>
        <v>0</v>
      </c>
      <c r="AM7" s="12">
        <f>'Odpisy - daňové'!AL12</f>
        <v>0</v>
      </c>
      <c r="AN7" s="12">
        <f>'Odpisy - daňové'!AM12</f>
        <v>0</v>
      </c>
      <c r="AO7" s="12">
        <f>'Odpisy - daňové'!AN12</f>
        <v>0</v>
      </c>
      <c r="AP7" s="12">
        <f>'Odpisy - daňové'!AO12</f>
        <v>0</v>
      </c>
      <c r="AQ7" s="12">
        <f>'Odpisy - daňové'!AP12</f>
        <v>0</v>
      </c>
    </row>
    <row r="8" spans="3:43" x14ac:dyDescent="0.2">
      <c r="C8" s="11">
        <v>6</v>
      </c>
      <c r="D8" s="12">
        <f>'Odpisy - daňové'!C13</f>
        <v>1200000</v>
      </c>
      <c r="E8" s="12">
        <f>'Odpisy - daňové'!D13</f>
        <v>0</v>
      </c>
      <c r="F8" s="12">
        <f>'Odpisy - daňové'!E13</f>
        <v>0</v>
      </c>
      <c r="G8" s="12">
        <f>'Odpisy - daňové'!F13</f>
        <v>0</v>
      </c>
      <c r="H8" s="12">
        <f>'Odpisy - daňové'!G13</f>
        <v>0</v>
      </c>
      <c r="I8" s="12">
        <f>'Odpisy - daňové'!H13</f>
        <v>0</v>
      </c>
      <c r="J8" s="12">
        <f>'Odpisy - daňové'!I13</f>
        <v>0</v>
      </c>
      <c r="K8" s="12">
        <f>'Odpisy - daňové'!J13</f>
        <v>0</v>
      </c>
      <c r="L8" s="12">
        <f>'Odpisy - daňové'!K13</f>
        <v>0</v>
      </c>
      <c r="M8" s="12">
        <f>'Odpisy - daňové'!L13</f>
        <v>0</v>
      </c>
      <c r="N8" s="12">
        <f>'Odpisy - daňové'!M13</f>
        <v>0</v>
      </c>
      <c r="O8" s="12">
        <f>'Odpisy - daňové'!N13</f>
        <v>0</v>
      </c>
      <c r="P8" s="12">
        <f>'Odpisy - daňové'!O13</f>
        <v>0</v>
      </c>
      <c r="Q8" s="12">
        <f>'Odpisy - daňové'!P13</f>
        <v>0</v>
      </c>
      <c r="R8" s="12">
        <f>'Odpisy - daňové'!Q13</f>
        <v>0</v>
      </c>
      <c r="S8" s="12">
        <f>'Odpisy - daňové'!R13</f>
        <v>0</v>
      </c>
      <c r="T8" s="12">
        <f>'Odpisy - daňové'!S13</f>
        <v>0</v>
      </c>
      <c r="U8" s="12">
        <f>'Odpisy - daňové'!T13</f>
        <v>0</v>
      </c>
      <c r="V8" s="12">
        <f>'Odpisy - daňové'!U13</f>
        <v>0</v>
      </c>
      <c r="W8" s="12">
        <f>'Odpisy - daňové'!V13</f>
        <v>0</v>
      </c>
      <c r="X8" s="12">
        <f>'Odpisy - daňové'!W13</f>
        <v>0</v>
      </c>
      <c r="Y8" s="12">
        <f>'Odpisy - daňové'!X13</f>
        <v>0</v>
      </c>
      <c r="Z8" s="12">
        <f>'Odpisy - daňové'!Y13</f>
        <v>0</v>
      </c>
      <c r="AA8" s="12">
        <f>'Odpisy - daňové'!Z13</f>
        <v>0</v>
      </c>
      <c r="AB8" s="12">
        <f>'Odpisy - daňové'!AA13</f>
        <v>0</v>
      </c>
      <c r="AC8" s="12">
        <f>'Odpisy - daňové'!AB13</f>
        <v>0</v>
      </c>
      <c r="AD8" s="12">
        <f>'Odpisy - daňové'!AC13</f>
        <v>0</v>
      </c>
      <c r="AE8" s="12">
        <f>'Odpisy - daňové'!AD13</f>
        <v>0</v>
      </c>
      <c r="AF8" s="12">
        <f>'Odpisy - daňové'!AE13</f>
        <v>0</v>
      </c>
      <c r="AG8" s="12">
        <f>'Odpisy - daňové'!AF13</f>
        <v>0</v>
      </c>
      <c r="AH8" s="12">
        <f>'Odpisy - daňové'!AG13</f>
        <v>0</v>
      </c>
      <c r="AI8" s="12">
        <f>'Odpisy - daňové'!AH13</f>
        <v>0</v>
      </c>
      <c r="AJ8" s="12">
        <f>'Odpisy - daňové'!AI13</f>
        <v>0</v>
      </c>
      <c r="AK8" s="12">
        <f>'Odpisy - daňové'!AJ13</f>
        <v>0</v>
      </c>
      <c r="AL8" s="12">
        <f>'Odpisy - daňové'!AK13</f>
        <v>0</v>
      </c>
      <c r="AM8" s="12">
        <f>'Odpisy - daňové'!AL13</f>
        <v>0</v>
      </c>
      <c r="AN8" s="12">
        <f>'Odpisy - daňové'!AM13</f>
        <v>0</v>
      </c>
      <c r="AO8" s="12">
        <f>'Odpisy - daňové'!AN13</f>
        <v>0</v>
      </c>
      <c r="AP8" s="12">
        <f>'Odpisy - daňové'!AO13</f>
        <v>0</v>
      </c>
      <c r="AQ8" s="12">
        <f>'Odpisy - daňové'!AP13</f>
        <v>0</v>
      </c>
    </row>
    <row r="9" spans="3:43" x14ac:dyDescent="0.2">
      <c r="C9" s="11"/>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row>
    <row r="10" spans="3:43" x14ac:dyDescent="0.2">
      <c r="C10" s="6" t="s">
        <v>39</v>
      </c>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row>
    <row r="11" spans="3:43" x14ac:dyDescent="0.2">
      <c r="C11" s="11">
        <v>1</v>
      </c>
      <c r="D11" s="12">
        <f>D62</f>
        <v>0</v>
      </c>
      <c r="E11" s="12">
        <f t="shared" ref="E11:AQ11" si="7">E62</f>
        <v>0</v>
      </c>
      <c r="F11" s="12">
        <f t="shared" si="7"/>
        <v>0</v>
      </c>
      <c r="G11" s="12">
        <f t="shared" si="7"/>
        <v>0</v>
      </c>
      <c r="H11" s="12">
        <f t="shared" si="7"/>
        <v>0</v>
      </c>
      <c r="I11" s="12">
        <f t="shared" si="7"/>
        <v>0</v>
      </c>
      <c r="J11" s="12">
        <f t="shared" si="7"/>
        <v>0</v>
      </c>
      <c r="K11" s="12">
        <f t="shared" si="7"/>
        <v>0</v>
      </c>
      <c r="L11" s="12">
        <f t="shared" si="7"/>
        <v>0</v>
      </c>
      <c r="M11" s="12">
        <f t="shared" si="7"/>
        <v>0</v>
      </c>
      <c r="N11" s="12">
        <f t="shared" si="7"/>
        <v>0</v>
      </c>
      <c r="O11" s="12">
        <f t="shared" si="7"/>
        <v>0</v>
      </c>
      <c r="P11" s="12">
        <f t="shared" si="7"/>
        <v>0</v>
      </c>
      <c r="Q11" s="12">
        <f t="shared" si="7"/>
        <v>0</v>
      </c>
      <c r="R11" s="12">
        <f t="shared" si="7"/>
        <v>0</v>
      </c>
      <c r="S11" s="12">
        <f t="shared" si="7"/>
        <v>0</v>
      </c>
      <c r="T11" s="12">
        <f t="shared" si="7"/>
        <v>0</v>
      </c>
      <c r="U11" s="12">
        <f t="shared" si="7"/>
        <v>0</v>
      </c>
      <c r="V11" s="12">
        <f t="shared" si="7"/>
        <v>0</v>
      </c>
      <c r="W11" s="12">
        <f t="shared" si="7"/>
        <v>0</v>
      </c>
      <c r="X11" s="12">
        <f t="shared" si="7"/>
        <v>0</v>
      </c>
      <c r="Y11" s="12">
        <f t="shared" si="7"/>
        <v>0</v>
      </c>
      <c r="Z11" s="12">
        <f t="shared" si="7"/>
        <v>0</v>
      </c>
      <c r="AA11" s="12">
        <f t="shared" si="7"/>
        <v>0</v>
      </c>
      <c r="AB11" s="12">
        <f t="shared" si="7"/>
        <v>0</v>
      </c>
      <c r="AC11" s="12">
        <f t="shared" si="7"/>
        <v>0</v>
      </c>
      <c r="AD11" s="12">
        <f t="shared" si="7"/>
        <v>0</v>
      </c>
      <c r="AE11" s="12">
        <f t="shared" si="7"/>
        <v>0</v>
      </c>
      <c r="AF11" s="12">
        <f t="shared" si="7"/>
        <v>0</v>
      </c>
      <c r="AG11" s="12">
        <f t="shared" si="7"/>
        <v>0</v>
      </c>
      <c r="AH11" s="12">
        <f t="shared" si="7"/>
        <v>0</v>
      </c>
      <c r="AI11" s="12">
        <f t="shared" si="7"/>
        <v>0</v>
      </c>
      <c r="AJ11" s="12">
        <f t="shared" si="7"/>
        <v>0</v>
      </c>
      <c r="AK11" s="12">
        <f t="shared" si="7"/>
        <v>0</v>
      </c>
      <c r="AL11" s="12">
        <f t="shared" si="7"/>
        <v>0</v>
      </c>
      <c r="AM11" s="12">
        <f t="shared" si="7"/>
        <v>0</v>
      </c>
      <c r="AN11" s="12">
        <f t="shared" si="7"/>
        <v>0</v>
      </c>
      <c r="AO11" s="12">
        <f t="shared" si="7"/>
        <v>0</v>
      </c>
      <c r="AP11" s="12">
        <f t="shared" si="7"/>
        <v>0</v>
      </c>
      <c r="AQ11" s="12">
        <f t="shared" si="7"/>
        <v>0</v>
      </c>
    </row>
    <row r="12" spans="3:43" x14ac:dyDescent="0.2">
      <c r="C12" s="11">
        <v>2</v>
      </c>
      <c r="D12" s="12">
        <f>D152</f>
        <v>0</v>
      </c>
      <c r="E12" s="12">
        <f>E152</f>
        <v>0</v>
      </c>
      <c r="F12" s="12">
        <f t="shared" ref="F12:AK12" si="8">F152</f>
        <v>0</v>
      </c>
      <c r="G12" s="12">
        <f t="shared" si="8"/>
        <v>0</v>
      </c>
      <c r="H12" s="12">
        <f t="shared" si="8"/>
        <v>0</v>
      </c>
      <c r="I12" s="12">
        <f t="shared" si="8"/>
        <v>0</v>
      </c>
      <c r="J12" s="12">
        <f t="shared" si="8"/>
        <v>0</v>
      </c>
      <c r="K12" s="12">
        <f t="shared" si="8"/>
        <v>0</v>
      </c>
      <c r="L12" s="12">
        <f t="shared" si="8"/>
        <v>0</v>
      </c>
      <c r="M12" s="12">
        <f t="shared" si="8"/>
        <v>0</v>
      </c>
      <c r="N12" s="12">
        <f t="shared" si="8"/>
        <v>0</v>
      </c>
      <c r="O12" s="12">
        <f t="shared" si="8"/>
        <v>0</v>
      </c>
      <c r="P12" s="12">
        <f t="shared" si="8"/>
        <v>2000</v>
      </c>
      <c r="Q12" s="12">
        <f t="shared" si="8"/>
        <v>3333.3333333333335</v>
      </c>
      <c r="R12" s="12">
        <f t="shared" si="8"/>
        <v>2666.6666666666665</v>
      </c>
      <c r="S12" s="12">
        <f t="shared" si="8"/>
        <v>1999.9999999999998</v>
      </c>
      <c r="T12" s="12">
        <f t="shared" si="8"/>
        <v>1333.3333333333333</v>
      </c>
      <c r="U12" s="12">
        <f t="shared" si="8"/>
        <v>666.66666666666652</v>
      </c>
      <c r="V12" s="12">
        <f t="shared" si="8"/>
        <v>0</v>
      </c>
      <c r="W12" s="12">
        <f t="shared" si="8"/>
        <v>0</v>
      </c>
      <c r="X12" s="12">
        <f t="shared" si="8"/>
        <v>0</v>
      </c>
      <c r="Y12" s="12">
        <f t="shared" si="8"/>
        <v>0</v>
      </c>
      <c r="Z12" s="12">
        <f t="shared" si="8"/>
        <v>0</v>
      </c>
      <c r="AA12" s="12">
        <f t="shared" si="8"/>
        <v>0</v>
      </c>
      <c r="AB12" s="12">
        <f t="shared" si="8"/>
        <v>0</v>
      </c>
      <c r="AC12" s="12">
        <f t="shared" si="8"/>
        <v>0</v>
      </c>
      <c r="AD12" s="12">
        <f t="shared" si="8"/>
        <v>0</v>
      </c>
      <c r="AE12" s="12">
        <f t="shared" si="8"/>
        <v>0</v>
      </c>
      <c r="AF12" s="12">
        <f t="shared" si="8"/>
        <v>0</v>
      </c>
      <c r="AG12" s="12">
        <f t="shared" si="8"/>
        <v>0</v>
      </c>
      <c r="AH12" s="12">
        <f t="shared" si="8"/>
        <v>0</v>
      </c>
      <c r="AI12" s="12">
        <f t="shared" si="8"/>
        <v>0</v>
      </c>
      <c r="AJ12" s="12">
        <f t="shared" si="8"/>
        <v>0</v>
      </c>
      <c r="AK12" s="12">
        <f t="shared" si="8"/>
        <v>0</v>
      </c>
      <c r="AL12" s="12">
        <f t="shared" ref="AL12:AQ12" si="9">AL152</f>
        <v>0</v>
      </c>
      <c r="AM12" s="12">
        <f t="shared" si="9"/>
        <v>0</v>
      </c>
      <c r="AN12" s="12">
        <f t="shared" si="9"/>
        <v>0</v>
      </c>
      <c r="AO12" s="12">
        <f t="shared" si="9"/>
        <v>0</v>
      </c>
      <c r="AP12" s="12">
        <f t="shared" si="9"/>
        <v>0</v>
      </c>
      <c r="AQ12" s="12">
        <f t="shared" si="9"/>
        <v>0</v>
      </c>
    </row>
    <row r="13" spans="3:43" x14ac:dyDescent="0.2">
      <c r="C13" s="11">
        <v>3</v>
      </c>
      <c r="D13" s="12">
        <f t="shared" ref="D13:AK13" si="10">D241</f>
        <v>0</v>
      </c>
      <c r="E13" s="12">
        <f t="shared" si="10"/>
        <v>0</v>
      </c>
      <c r="F13" s="12">
        <f t="shared" si="10"/>
        <v>0</v>
      </c>
      <c r="G13" s="12">
        <f t="shared" si="10"/>
        <v>0</v>
      </c>
      <c r="H13" s="12">
        <f t="shared" si="10"/>
        <v>0</v>
      </c>
      <c r="I13" s="12">
        <f t="shared" si="10"/>
        <v>0</v>
      </c>
      <c r="J13" s="12">
        <f t="shared" si="10"/>
        <v>0</v>
      </c>
      <c r="K13" s="12">
        <f t="shared" si="10"/>
        <v>0</v>
      </c>
      <c r="L13" s="12">
        <f t="shared" si="10"/>
        <v>0</v>
      </c>
      <c r="M13" s="12">
        <f t="shared" si="10"/>
        <v>0</v>
      </c>
      <c r="N13" s="12">
        <f t="shared" si="10"/>
        <v>0</v>
      </c>
      <c r="O13" s="12">
        <f t="shared" si="10"/>
        <v>0</v>
      </c>
      <c r="P13" s="12">
        <f t="shared" si="10"/>
        <v>0</v>
      </c>
      <c r="Q13" s="12">
        <f t="shared" si="10"/>
        <v>0</v>
      </c>
      <c r="R13" s="12">
        <f t="shared" si="10"/>
        <v>0</v>
      </c>
      <c r="S13" s="12">
        <f t="shared" si="10"/>
        <v>0</v>
      </c>
      <c r="T13" s="12">
        <f t="shared" si="10"/>
        <v>0</v>
      </c>
      <c r="U13" s="12">
        <f t="shared" si="10"/>
        <v>0</v>
      </c>
      <c r="V13" s="12">
        <f t="shared" si="10"/>
        <v>0</v>
      </c>
      <c r="W13" s="12">
        <f t="shared" si="10"/>
        <v>0</v>
      </c>
      <c r="X13" s="12">
        <f t="shared" si="10"/>
        <v>0</v>
      </c>
      <c r="Y13" s="12">
        <f t="shared" si="10"/>
        <v>0</v>
      </c>
      <c r="Z13" s="12">
        <f t="shared" si="10"/>
        <v>0</v>
      </c>
      <c r="AA13" s="12">
        <f t="shared" si="10"/>
        <v>0</v>
      </c>
      <c r="AB13" s="12">
        <f t="shared" si="10"/>
        <v>0</v>
      </c>
      <c r="AC13" s="12">
        <f t="shared" si="10"/>
        <v>0</v>
      </c>
      <c r="AD13" s="12">
        <f t="shared" si="10"/>
        <v>0</v>
      </c>
      <c r="AE13" s="12">
        <f t="shared" si="10"/>
        <v>0</v>
      </c>
      <c r="AF13" s="12">
        <f t="shared" si="10"/>
        <v>0</v>
      </c>
      <c r="AG13" s="12">
        <f t="shared" si="10"/>
        <v>0</v>
      </c>
      <c r="AH13" s="12">
        <f t="shared" si="10"/>
        <v>0</v>
      </c>
      <c r="AI13" s="12">
        <f t="shared" si="10"/>
        <v>0</v>
      </c>
      <c r="AJ13" s="12">
        <f t="shared" si="10"/>
        <v>0</v>
      </c>
      <c r="AK13" s="12">
        <f t="shared" si="10"/>
        <v>0</v>
      </c>
      <c r="AL13" s="12">
        <f t="shared" ref="AL13:AQ13" si="11">AL241</f>
        <v>0</v>
      </c>
      <c r="AM13" s="12">
        <f t="shared" si="11"/>
        <v>0</v>
      </c>
      <c r="AN13" s="12">
        <f t="shared" si="11"/>
        <v>0</v>
      </c>
      <c r="AO13" s="12">
        <f t="shared" si="11"/>
        <v>0</v>
      </c>
      <c r="AP13" s="12">
        <f t="shared" si="11"/>
        <v>0</v>
      </c>
      <c r="AQ13" s="12">
        <f t="shared" si="11"/>
        <v>0</v>
      </c>
    </row>
    <row r="14" spans="3:43" x14ac:dyDescent="0.2">
      <c r="C14" s="11">
        <v>4</v>
      </c>
      <c r="D14" s="12">
        <f>D330</f>
        <v>0</v>
      </c>
      <c r="E14" s="12">
        <f t="shared" ref="E14:AQ14" si="12">E330</f>
        <v>0</v>
      </c>
      <c r="F14" s="12">
        <f t="shared" si="12"/>
        <v>0</v>
      </c>
      <c r="G14" s="12">
        <f t="shared" si="12"/>
        <v>0</v>
      </c>
      <c r="H14" s="12">
        <f t="shared" si="12"/>
        <v>0</v>
      </c>
      <c r="I14" s="12">
        <f t="shared" si="12"/>
        <v>0</v>
      </c>
      <c r="J14" s="12">
        <f t="shared" si="12"/>
        <v>0</v>
      </c>
      <c r="K14" s="12">
        <f t="shared" si="12"/>
        <v>0</v>
      </c>
      <c r="L14" s="12">
        <f t="shared" si="12"/>
        <v>0</v>
      </c>
      <c r="M14" s="12">
        <f t="shared" si="12"/>
        <v>0</v>
      </c>
      <c r="N14" s="12">
        <f t="shared" si="12"/>
        <v>0</v>
      </c>
      <c r="O14" s="12">
        <f t="shared" si="12"/>
        <v>0</v>
      </c>
      <c r="P14" s="12">
        <f t="shared" si="12"/>
        <v>0</v>
      </c>
      <c r="Q14" s="12">
        <f t="shared" si="12"/>
        <v>0</v>
      </c>
      <c r="R14" s="12">
        <f t="shared" si="12"/>
        <v>0</v>
      </c>
      <c r="S14" s="12">
        <f t="shared" si="12"/>
        <v>0</v>
      </c>
      <c r="T14" s="12">
        <f t="shared" si="12"/>
        <v>0</v>
      </c>
      <c r="U14" s="12">
        <f t="shared" si="12"/>
        <v>0</v>
      </c>
      <c r="V14" s="12">
        <f t="shared" si="12"/>
        <v>0</v>
      </c>
      <c r="W14" s="12">
        <f t="shared" si="12"/>
        <v>0</v>
      </c>
      <c r="X14" s="12">
        <f t="shared" si="12"/>
        <v>0</v>
      </c>
      <c r="Y14" s="12">
        <f t="shared" si="12"/>
        <v>0</v>
      </c>
      <c r="Z14" s="12">
        <f t="shared" si="12"/>
        <v>0</v>
      </c>
      <c r="AA14" s="12">
        <f t="shared" si="12"/>
        <v>0</v>
      </c>
      <c r="AB14" s="12">
        <f t="shared" si="12"/>
        <v>0</v>
      </c>
      <c r="AC14" s="12">
        <f t="shared" si="12"/>
        <v>0</v>
      </c>
      <c r="AD14" s="12">
        <f t="shared" si="12"/>
        <v>0</v>
      </c>
      <c r="AE14" s="12">
        <f t="shared" si="12"/>
        <v>0</v>
      </c>
      <c r="AF14" s="12">
        <f t="shared" si="12"/>
        <v>0</v>
      </c>
      <c r="AG14" s="12">
        <f t="shared" si="12"/>
        <v>0</v>
      </c>
      <c r="AH14" s="12">
        <f t="shared" si="12"/>
        <v>0</v>
      </c>
      <c r="AI14" s="12">
        <f t="shared" si="12"/>
        <v>0</v>
      </c>
      <c r="AJ14" s="12">
        <f t="shared" si="12"/>
        <v>0</v>
      </c>
      <c r="AK14" s="12">
        <f t="shared" si="12"/>
        <v>0</v>
      </c>
      <c r="AL14" s="12">
        <f t="shared" si="12"/>
        <v>0</v>
      </c>
      <c r="AM14" s="12">
        <f t="shared" si="12"/>
        <v>0</v>
      </c>
      <c r="AN14" s="12">
        <f t="shared" si="12"/>
        <v>0</v>
      </c>
      <c r="AO14" s="12">
        <f t="shared" si="12"/>
        <v>0</v>
      </c>
      <c r="AP14" s="12">
        <f t="shared" si="12"/>
        <v>0</v>
      </c>
      <c r="AQ14" s="12">
        <f t="shared" si="12"/>
        <v>0</v>
      </c>
    </row>
    <row r="15" spans="3:43" x14ac:dyDescent="0.2">
      <c r="C15" s="11">
        <v>5</v>
      </c>
      <c r="D15" s="12">
        <f>D419</f>
        <v>0</v>
      </c>
      <c r="E15" s="12">
        <f t="shared" ref="E15:AQ15" si="13">E419</f>
        <v>0</v>
      </c>
      <c r="F15" s="12">
        <f t="shared" si="13"/>
        <v>0</v>
      </c>
      <c r="G15" s="12">
        <f t="shared" si="13"/>
        <v>0</v>
      </c>
      <c r="H15" s="12">
        <f t="shared" si="13"/>
        <v>0</v>
      </c>
      <c r="I15" s="12">
        <f t="shared" si="13"/>
        <v>0</v>
      </c>
      <c r="J15" s="12">
        <f t="shared" si="13"/>
        <v>0</v>
      </c>
      <c r="K15" s="12">
        <f t="shared" si="13"/>
        <v>0</v>
      </c>
      <c r="L15" s="12">
        <f t="shared" si="13"/>
        <v>0</v>
      </c>
      <c r="M15" s="12">
        <f t="shared" si="13"/>
        <v>0</v>
      </c>
      <c r="N15" s="12">
        <f t="shared" si="13"/>
        <v>0</v>
      </c>
      <c r="O15" s="12">
        <f t="shared" si="13"/>
        <v>0</v>
      </c>
      <c r="P15" s="12">
        <f t="shared" si="13"/>
        <v>0</v>
      </c>
      <c r="Q15" s="12">
        <f t="shared" si="13"/>
        <v>0</v>
      </c>
      <c r="R15" s="12">
        <f t="shared" si="13"/>
        <v>0</v>
      </c>
      <c r="S15" s="12">
        <f t="shared" si="13"/>
        <v>0</v>
      </c>
      <c r="T15" s="12">
        <f t="shared" si="13"/>
        <v>0</v>
      </c>
      <c r="U15" s="12">
        <f t="shared" si="13"/>
        <v>0</v>
      </c>
      <c r="V15" s="12">
        <f t="shared" si="13"/>
        <v>0</v>
      </c>
      <c r="W15" s="12">
        <f t="shared" si="13"/>
        <v>0</v>
      </c>
      <c r="X15" s="12">
        <f t="shared" si="13"/>
        <v>0</v>
      </c>
      <c r="Y15" s="12">
        <f t="shared" si="13"/>
        <v>0</v>
      </c>
      <c r="Z15" s="12">
        <f t="shared" si="13"/>
        <v>0</v>
      </c>
      <c r="AA15" s="12">
        <f t="shared" si="13"/>
        <v>0</v>
      </c>
      <c r="AB15" s="12">
        <f t="shared" si="13"/>
        <v>0</v>
      </c>
      <c r="AC15" s="12">
        <f t="shared" si="13"/>
        <v>0</v>
      </c>
      <c r="AD15" s="12">
        <f t="shared" si="13"/>
        <v>0</v>
      </c>
      <c r="AE15" s="12">
        <f t="shared" si="13"/>
        <v>0</v>
      </c>
      <c r="AF15" s="12">
        <f t="shared" si="13"/>
        <v>0</v>
      </c>
      <c r="AG15" s="12">
        <f t="shared" si="13"/>
        <v>0</v>
      </c>
      <c r="AH15" s="12">
        <f t="shared" si="13"/>
        <v>0</v>
      </c>
      <c r="AI15" s="12">
        <f t="shared" si="13"/>
        <v>0</v>
      </c>
      <c r="AJ15" s="12">
        <f t="shared" si="13"/>
        <v>0</v>
      </c>
      <c r="AK15" s="12">
        <f t="shared" si="13"/>
        <v>0</v>
      </c>
      <c r="AL15" s="12">
        <f t="shared" si="13"/>
        <v>0</v>
      </c>
      <c r="AM15" s="12">
        <f t="shared" si="13"/>
        <v>0</v>
      </c>
      <c r="AN15" s="12">
        <f t="shared" si="13"/>
        <v>0</v>
      </c>
      <c r="AO15" s="12">
        <f t="shared" si="13"/>
        <v>0</v>
      </c>
      <c r="AP15" s="12">
        <f t="shared" si="13"/>
        <v>0</v>
      </c>
      <c r="AQ15" s="12">
        <f t="shared" si="13"/>
        <v>0</v>
      </c>
    </row>
    <row r="16" spans="3:43" x14ac:dyDescent="0.2">
      <c r="C16" s="11">
        <v>6</v>
      </c>
      <c r="D16" s="12">
        <f>D510</f>
        <v>30000</v>
      </c>
      <c r="E16" s="12">
        <f t="shared" ref="E16:AQ16" si="14">E510</f>
        <v>58500</v>
      </c>
      <c r="F16" s="12">
        <f t="shared" si="14"/>
        <v>57000</v>
      </c>
      <c r="G16" s="12">
        <f t="shared" si="14"/>
        <v>55500</v>
      </c>
      <c r="H16" s="12">
        <f t="shared" si="14"/>
        <v>54000</v>
      </c>
      <c r="I16" s="12">
        <f t="shared" si="14"/>
        <v>52500</v>
      </c>
      <c r="J16" s="12">
        <f t="shared" si="14"/>
        <v>51000</v>
      </c>
      <c r="K16" s="12">
        <f t="shared" si="14"/>
        <v>49500</v>
      </c>
      <c r="L16" s="12">
        <f t="shared" si="14"/>
        <v>48000</v>
      </c>
      <c r="M16" s="12">
        <f t="shared" si="14"/>
        <v>46500</v>
      </c>
      <c r="N16" s="12">
        <f t="shared" si="14"/>
        <v>45000</v>
      </c>
      <c r="O16" s="12">
        <f t="shared" si="14"/>
        <v>43500</v>
      </c>
      <c r="P16" s="12">
        <f t="shared" si="14"/>
        <v>42000</v>
      </c>
      <c r="Q16" s="12">
        <f t="shared" si="14"/>
        <v>40500</v>
      </c>
      <c r="R16" s="12">
        <f t="shared" si="14"/>
        <v>39000</v>
      </c>
      <c r="S16" s="12">
        <f t="shared" si="14"/>
        <v>37500</v>
      </c>
      <c r="T16" s="12">
        <f t="shared" si="14"/>
        <v>36000</v>
      </c>
      <c r="U16" s="12">
        <f t="shared" si="14"/>
        <v>34500</v>
      </c>
      <c r="V16" s="12">
        <f t="shared" si="14"/>
        <v>33000</v>
      </c>
      <c r="W16" s="12">
        <f t="shared" si="14"/>
        <v>31500</v>
      </c>
      <c r="X16" s="12">
        <f t="shared" si="14"/>
        <v>30000</v>
      </c>
      <c r="Y16" s="12">
        <f t="shared" si="14"/>
        <v>28500</v>
      </c>
      <c r="Z16" s="12">
        <f t="shared" si="14"/>
        <v>27000</v>
      </c>
      <c r="AA16" s="12">
        <f t="shared" si="14"/>
        <v>25500</v>
      </c>
      <c r="AB16" s="12">
        <f t="shared" si="14"/>
        <v>24000</v>
      </c>
      <c r="AC16" s="12">
        <f t="shared" si="14"/>
        <v>22500</v>
      </c>
      <c r="AD16" s="12">
        <f t="shared" si="14"/>
        <v>21000</v>
      </c>
      <c r="AE16" s="12">
        <f t="shared" si="14"/>
        <v>19500</v>
      </c>
      <c r="AF16" s="12">
        <f t="shared" si="14"/>
        <v>18000</v>
      </c>
      <c r="AG16" s="12">
        <f t="shared" si="14"/>
        <v>16500</v>
      </c>
      <c r="AH16" s="12">
        <f t="shared" si="14"/>
        <v>15000</v>
      </c>
      <c r="AI16" s="12">
        <f t="shared" si="14"/>
        <v>13500</v>
      </c>
      <c r="AJ16" s="12">
        <f t="shared" si="14"/>
        <v>12000</v>
      </c>
      <c r="AK16" s="12">
        <f t="shared" si="14"/>
        <v>10500</v>
      </c>
      <c r="AL16" s="12">
        <f t="shared" si="14"/>
        <v>9000</v>
      </c>
      <c r="AM16" s="12">
        <f t="shared" si="14"/>
        <v>7500</v>
      </c>
      <c r="AN16" s="12">
        <f t="shared" si="14"/>
        <v>6000</v>
      </c>
      <c r="AO16" s="12">
        <f t="shared" si="14"/>
        <v>4500</v>
      </c>
      <c r="AP16" s="12">
        <f t="shared" si="14"/>
        <v>3000</v>
      </c>
      <c r="AQ16" s="12">
        <f t="shared" si="14"/>
        <v>1500</v>
      </c>
    </row>
    <row r="17" spans="1:43" x14ac:dyDescent="0.2">
      <c r="C17" s="11"/>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row>
    <row r="18" spans="1:43" outlineLevel="1" x14ac:dyDescent="0.2">
      <c r="A18" s="298"/>
      <c r="C18" s="3" t="s">
        <v>28</v>
      </c>
      <c r="D18" s="3"/>
      <c r="E18" s="6">
        <v>1</v>
      </c>
    </row>
    <row r="19" spans="1:43" s="10" customFormat="1" outlineLevel="1" x14ac:dyDescent="0.2">
      <c r="A19" s="299"/>
      <c r="C19" s="20" t="s">
        <v>35</v>
      </c>
      <c r="E19" s="5">
        <v>4</v>
      </c>
      <c r="H19" s="10" t="s">
        <v>14</v>
      </c>
    </row>
    <row r="20" spans="1:43" s="10" customFormat="1" outlineLevel="1" x14ac:dyDescent="0.2">
      <c r="A20" s="299"/>
      <c r="C20" s="20" t="s">
        <v>33</v>
      </c>
      <c r="E20" s="5">
        <v>5</v>
      </c>
      <c r="H20" s="4"/>
    </row>
    <row r="21" spans="1:43" s="19" customFormat="1" outlineLevel="1" x14ac:dyDescent="0.2">
      <c r="A21" s="300"/>
      <c r="D21" s="18">
        <f>'Peňažné toky projektu'!$B$18</f>
        <v>2016</v>
      </c>
      <c r="E21" s="18">
        <f>D21+1</f>
        <v>2017</v>
      </c>
      <c r="F21" s="18">
        <f t="shared" ref="F21" si="15">E21+1</f>
        <v>2018</v>
      </c>
      <c r="G21" s="18">
        <f t="shared" ref="G21" si="16">F21+1</f>
        <v>2019</v>
      </c>
      <c r="H21" s="18">
        <f t="shared" ref="H21" si="17">G21+1</f>
        <v>2020</v>
      </c>
      <c r="I21" s="18">
        <f t="shared" ref="I21" si="18">H21+1</f>
        <v>2021</v>
      </c>
      <c r="J21" s="18">
        <f t="shared" ref="J21" si="19">I21+1</f>
        <v>2022</v>
      </c>
      <c r="K21" s="18">
        <f t="shared" ref="K21" si="20">J21+1</f>
        <v>2023</v>
      </c>
      <c r="L21" s="18">
        <f t="shared" ref="L21" si="21">K21+1</f>
        <v>2024</v>
      </c>
      <c r="M21" s="18">
        <f t="shared" ref="M21" si="22">L21+1</f>
        <v>2025</v>
      </c>
      <c r="N21" s="18">
        <f t="shared" ref="N21" si="23">M21+1</f>
        <v>2026</v>
      </c>
      <c r="O21" s="18">
        <f t="shared" ref="O21" si="24">N21+1</f>
        <v>2027</v>
      </c>
      <c r="P21" s="18">
        <f t="shared" ref="P21" si="25">O21+1</f>
        <v>2028</v>
      </c>
      <c r="Q21" s="18">
        <f t="shared" ref="Q21" si="26">P21+1</f>
        <v>2029</v>
      </c>
      <c r="R21" s="18">
        <f t="shared" ref="R21" si="27">Q21+1</f>
        <v>2030</v>
      </c>
      <c r="S21" s="18">
        <f t="shared" ref="S21" si="28">R21+1</f>
        <v>2031</v>
      </c>
      <c r="T21" s="18">
        <f t="shared" ref="T21" si="29">S21+1</f>
        <v>2032</v>
      </c>
      <c r="U21" s="18">
        <f t="shared" ref="U21" si="30">T21+1</f>
        <v>2033</v>
      </c>
      <c r="V21" s="18">
        <f t="shared" ref="V21" si="31">U21+1</f>
        <v>2034</v>
      </c>
      <c r="W21" s="18">
        <f t="shared" ref="W21" si="32">V21+1</f>
        <v>2035</v>
      </c>
      <c r="X21" s="18">
        <f t="shared" ref="X21" si="33">W21+1</f>
        <v>2036</v>
      </c>
      <c r="Y21" s="18">
        <f t="shared" ref="Y21" si="34">X21+1</f>
        <v>2037</v>
      </c>
      <c r="Z21" s="18">
        <f t="shared" ref="Z21" si="35">Y21+1</f>
        <v>2038</v>
      </c>
      <c r="AA21" s="18">
        <f t="shared" ref="AA21" si="36">Z21+1</f>
        <v>2039</v>
      </c>
      <c r="AB21" s="18">
        <f t="shared" ref="AB21" si="37">AA21+1</f>
        <v>2040</v>
      </c>
      <c r="AC21" s="18">
        <f t="shared" ref="AC21" si="38">AB21+1</f>
        <v>2041</v>
      </c>
      <c r="AD21" s="18">
        <f t="shared" ref="AD21" si="39">AC21+1</f>
        <v>2042</v>
      </c>
      <c r="AE21" s="18">
        <f t="shared" ref="AE21" si="40">AD21+1</f>
        <v>2043</v>
      </c>
      <c r="AF21" s="18">
        <f t="shared" ref="AF21" si="41">AE21+1</f>
        <v>2044</v>
      </c>
      <c r="AG21" s="18">
        <f t="shared" ref="AG21" si="42">AF21+1</f>
        <v>2045</v>
      </c>
      <c r="AH21" s="18">
        <f t="shared" ref="AH21" si="43">AG21+1</f>
        <v>2046</v>
      </c>
      <c r="AI21" s="18">
        <f t="shared" ref="AI21" si="44">AH21+1</f>
        <v>2047</v>
      </c>
      <c r="AJ21" s="18">
        <f t="shared" ref="AJ21" si="45">AI21+1</f>
        <v>2048</v>
      </c>
      <c r="AK21" s="18">
        <f t="shared" ref="AK21" si="46">AJ21+1</f>
        <v>2049</v>
      </c>
      <c r="AL21" s="18">
        <f t="shared" ref="AL21" si="47">AK21+1</f>
        <v>2050</v>
      </c>
      <c r="AM21" s="18">
        <f t="shared" ref="AM21" si="48">AL21+1</f>
        <v>2051</v>
      </c>
      <c r="AN21" s="18">
        <f t="shared" ref="AN21" si="49">AM21+1</f>
        <v>2052</v>
      </c>
      <c r="AO21" s="18">
        <f t="shared" ref="AO21" si="50">AN21+1</f>
        <v>2053</v>
      </c>
      <c r="AP21" s="18">
        <f t="shared" ref="AP21" si="51">AO21+1</f>
        <v>2054</v>
      </c>
      <c r="AQ21" s="18">
        <f t="shared" ref="AQ21" si="52">AP21+1</f>
        <v>2055</v>
      </c>
    </row>
    <row r="22" spans="1:43" outlineLevel="1" x14ac:dyDescent="0.2">
      <c r="A22" s="298"/>
      <c r="C22" s="21">
        <f>D21</f>
        <v>2016</v>
      </c>
      <c r="D22" s="12">
        <f>D$3/$E$19</f>
        <v>0</v>
      </c>
      <c r="E22" s="12">
        <f>(2*D66)/($E$20-(E$21-$C22))</f>
        <v>0</v>
      </c>
      <c r="F22" s="12">
        <f t="shared" ref="F22:AQ59" si="53">(2*E66)/($E$20-(F$21-$C22))</f>
        <v>0</v>
      </c>
      <c r="G22" s="12">
        <f t="shared" si="53"/>
        <v>0</v>
      </c>
      <c r="H22" s="12">
        <f t="shared" si="53"/>
        <v>0</v>
      </c>
      <c r="I22" s="12"/>
      <c r="J22" s="12"/>
      <c r="K22" s="12"/>
      <c r="L22" s="12"/>
      <c r="M22" s="12"/>
      <c r="N22" s="12"/>
      <c r="O22" s="12"/>
    </row>
    <row r="23" spans="1:43" outlineLevel="1" x14ac:dyDescent="0.2">
      <c r="A23" s="298"/>
      <c r="C23" s="21">
        <f>C22+1</f>
        <v>2017</v>
      </c>
      <c r="D23" s="12"/>
      <c r="E23" s="12">
        <f>E$3/$E$19</f>
        <v>0</v>
      </c>
      <c r="F23" s="12">
        <f>(2*E67)/($E$20-(F$21-$C23))</f>
        <v>0</v>
      </c>
      <c r="G23" s="12">
        <f t="shared" si="53"/>
        <v>0</v>
      </c>
      <c r="H23" s="12">
        <f t="shared" si="53"/>
        <v>0</v>
      </c>
      <c r="I23" s="12">
        <f t="shared" si="53"/>
        <v>0</v>
      </c>
      <c r="J23" s="12"/>
      <c r="K23" s="12"/>
      <c r="L23" s="12"/>
      <c r="M23" s="12"/>
      <c r="N23" s="12"/>
      <c r="O23" s="12"/>
      <c r="P23" s="12"/>
    </row>
    <row r="24" spans="1:43" outlineLevel="1" x14ac:dyDescent="0.2">
      <c r="A24" s="298"/>
      <c r="C24" s="21">
        <f t="shared" ref="C24:C61" si="54">C23+1</f>
        <v>2018</v>
      </c>
      <c r="D24" s="12"/>
      <c r="E24" s="12"/>
      <c r="F24" s="12">
        <f>F$3/$E$19</f>
        <v>0</v>
      </c>
      <c r="G24" s="12">
        <f>(2*F68)/($E$20-(G$21-$C24))</f>
        <v>0</v>
      </c>
      <c r="H24" s="12">
        <f t="shared" si="53"/>
        <v>0</v>
      </c>
      <c r="I24" s="12">
        <f t="shared" si="53"/>
        <v>0</v>
      </c>
      <c r="J24" s="12">
        <f t="shared" si="53"/>
        <v>0</v>
      </c>
      <c r="K24" s="12"/>
      <c r="L24" s="12"/>
      <c r="M24" s="12"/>
      <c r="N24" s="12"/>
      <c r="O24" s="12"/>
      <c r="P24" s="12"/>
    </row>
    <row r="25" spans="1:43" outlineLevel="1" x14ac:dyDescent="0.2">
      <c r="A25" s="298"/>
      <c r="C25" s="21">
        <f t="shared" si="54"/>
        <v>2019</v>
      </c>
      <c r="D25" s="12"/>
      <c r="E25" s="12"/>
      <c r="F25" s="12"/>
      <c r="G25" s="12">
        <f>G$3/$E$19</f>
        <v>0</v>
      </c>
      <c r="H25" s="12">
        <f>(2*G69)/($E$20-(H$21-$C25))</f>
        <v>0</v>
      </c>
      <c r="I25" s="12">
        <f t="shared" si="53"/>
        <v>0</v>
      </c>
      <c r="J25" s="12">
        <f t="shared" si="53"/>
        <v>0</v>
      </c>
      <c r="K25" s="12">
        <f t="shared" si="53"/>
        <v>0</v>
      </c>
      <c r="L25" s="12"/>
      <c r="M25" s="12"/>
      <c r="N25" s="12"/>
      <c r="O25" s="12"/>
      <c r="P25" s="12"/>
    </row>
    <row r="26" spans="1:43" outlineLevel="1" x14ac:dyDescent="0.2">
      <c r="A26" s="298"/>
      <c r="C26" s="21">
        <f t="shared" si="54"/>
        <v>2020</v>
      </c>
      <c r="D26" s="12"/>
      <c r="E26" s="12"/>
      <c r="F26" s="12"/>
      <c r="G26" s="12"/>
      <c r="H26" s="12">
        <f>H$3/$E$19</f>
        <v>0</v>
      </c>
      <c r="I26" s="12">
        <f>(2*H70)/($E$20-(I$21-$C26))</f>
        <v>0</v>
      </c>
      <c r="J26" s="12">
        <f t="shared" si="53"/>
        <v>0</v>
      </c>
      <c r="K26" s="12">
        <f t="shared" si="53"/>
        <v>0</v>
      </c>
      <c r="L26" s="12">
        <f t="shared" si="53"/>
        <v>0</v>
      </c>
      <c r="M26" s="12"/>
      <c r="N26" s="12"/>
      <c r="O26" s="12"/>
      <c r="P26" s="12"/>
    </row>
    <row r="27" spans="1:43" outlineLevel="1" x14ac:dyDescent="0.2">
      <c r="A27" s="298"/>
      <c r="C27" s="21">
        <f t="shared" si="54"/>
        <v>2021</v>
      </c>
      <c r="D27" s="12"/>
      <c r="E27" s="12"/>
      <c r="F27" s="12"/>
      <c r="G27" s="12"/>
      <c r="H27" s="12"/>
      <c r="I27" s="12">
        <f>I$3/$E$19</f>
        <v>0</v>
      </c>
      <c r="J27" s="12">
        <f>(2*I71)/($E$20-(J$21-$C27))</f>
        <v>0</v>
      </c>
      <c r="K27" s="12">
        <f t="shared" si="53"/>
        <v>0</v>
      </c>
      <c r="L27" s="12">
        <f t="shared" si="53"/>
        <v>0</v>
      </c>
      <c r="M27" s="12">
        <f t="shared" si="53"/>
        <v>0</v>
      </c>
      <c r="N27" s="12"/>
      <c r="O27" s="12"/>
      <c r="P27" s="12"/>
    </row>
    <row r="28" spans="1:43" outlineLevel="1" x14ac:dyDescent="0.2">
      <c r="A28" s="298"/>
      <c r="C28" s="21">
        <f t="shared" si="54"/>
        <v>2022</v>
      </c>
      <c r="D28" s="12"/>
      <c r="E28" s="12"/>
      <c r="F28" s="12"/>
      <c r="G28" s="12"/>
      <c r="H28" s="12"/>
      <c r="I28" s="12"/>
      <c r="J28" s="12">
        <f>J$3/$E$19</f>
        <v>0</v>
      </c>
      <c r="K28" s="12">
        <f>(2*J72)/($E$20-(K$21-$C28))</f>
        <v>0</v>
      </c>
      <c r="L28" s="12">
        <f t="shared" si="53"/>
        <v>0</v>
      </c>
      <c r="M28" s="12">
        <f t="shared" si="53"/>
        <v>0</v>
      </c>
      <c r="N28" s="12">
        <f t="shared" si="53"/>
        <v>0</v>
      </c>
      <c r="O28" s="12"/>
      <c r="P28" s="12"/>
    </row>
    <row r="29" spans="1:43" outlineLevel="1" x14ac:dyDescent="0.2">
      <c r="A29" s="298"/>
      <c r="C29" s="21">
        <f t="shared" si="54"/>
        <v>2023</v>
      </c>
      <c r="D29" s="12"/>
      <c r="E29" s="12"/>
      <c r="F29" s="12"/>
      <c r="G29" s="12"/>
      <c r="H29" s="12"/>
      <c r="I29" s="12"/>
      <c r="J29" s="12"/>
      <c r="K29" s="12">
        <f>K$3/$E$19</f>
        <v>0</v>
      </c>
      <c r="L29" s="12">
        <f>(2*K73)/($E$20-(L$21-$C29))</f>
        <v>0</v>
      </c>
      <c r="M29" s="12">
        <f t="shared" si="53"/>
        <v>0</v>
      </c>
      <c r="N29" s="12">
        <f t="shared" si="53"/>
        <v>0</v>
      </c>
      <c r="O29" s="12">
        <f t="shared" si="53"/>
        <v>0</v>
      </c>
      <c r="P29" s="12"/>
      <c r="Q29" s="12"/>
    </row>
    <row r="30" spans="1:43" outlineLevel="1" x14ac:dyDescent="0.2">
      <c r="A30" s="298"/>
      <c r="C30" s="21">
        <f t="shared" si="54"/>
        <v>2024</v>
      </c>
      <c r="D30" s="12"/>
      <c r="E30" s="12"/>
      <c r="F30" s="12"/>
      <c r="G30" s="12"/>
      <c r="H30" s="12"/>
      <c r="I30" s="12"/>
      <c r="J30" s="12"/>
      <c r="K30" s="12"/>
      <c r="L30" s="12">
        <f>L$3/$E$19</f>
        <v>0</v>
      </c>
      <c r="M30" s="12">
        <f>(2*L74)/($E$20-(M$21-$C30))</f>
        <v>0</v>
      </c>
      <c r="N30" s="12">
        <f t="shared" si="53"/>
        <v>0</v>
      </c>
      <c r="O30" s="12">
        <f t="shared" si="53"/>
        <v>0</v>
      </c>
      <c r="P30" s="12">
        <f t="shared" si="53"/>
        <v>0</v>
      </c>
      <c r="Q30" s="12"/>
      <c r="R30" s="12"/>
    </row>
    <row r="31" spans="1:43" outlineLevel="1" x14ac:dyDescent="0.2">
      <c r="A31" s="298"/>
      <c r="C31" s="21">
        <f t="shared" si="54"/>
        <v>2025</v>
      </c>
      <c r="D31" s="12"/>
      <c r="E31" s="12"/>
      <c r="F31" s="12"/>
      <c r="G31" s="12"/>
      <c r="H31" s="12"/>
      <c r="I31" s="12"/>
      <c r="J31" s="12"/>
      <c r="K31" s="12"/>
      <c r="L31" s="12"/>
      <c r="M31" s="12">
        <f>M$3/$E$19</f>
        <v>0</v>
      </c>
      <c r="N31" s="12">
        <f>(2*M75)/($E$20-(N$21-$C31))</f>
        <v>0</v>
      </c>
      <c r="O31" s="12">
        <f t="shared" si="53"/>
        <v>0</v>
      </c>
      <c r="P31" s="12">
        <f t="shared" si="53"/>
        <v>0</v>
      </c>
      <c r="Q31" s="12">
        <f t="shared" si="53"/>
        <v>0</v>
      </c>
      <c r="R31" s="12"/>
      <c r="S31" s="12"/>
    </row>
    <row r="32" spans="1:43" outlineLevel="1" x14ac:dyDescent="0.2">
      <c r="A32" s="298"/>
      <c r="C32" s="21">
        <f t="shared" si="54"/>
        <v>2026</v>
      </c>
      <c r="D32" s="12"/>
      <c r="E32" s="12"/>
      <c r="F32" s="12"/>
      <c r="G32" s="12"/>
      <c r="H32" s="12"/>
      <c r="I32" s="12"/>
      <c r="J32" s="12"/>
      <c r="K32" s="12"/>
      <c r="L32" s="12"/>
      <c r="M32" s="12"/>
      <c r="N32" s="12">
        <f>N$3/$E$19</f>
        <v>0</v>
      </c>
      <c r="O32" s="12">
        <f>(2*N76)/($E$20-(O$21-$C32))</f>
        <v>0</v>
      </c>
      <c r="P32" s="12">
        <f t="shared" si="53"/>
        <v>0</v>
      </c>
      <c r="Q32" s="12">
        <f t="shared" si="53"/>
        <v>0</v>
      </c>
      <c r="R32" s="12">
        <f t="shared" si="53"/>
        <v>0</v>
      </c>
      <c r="S32" s="12"/>
      <c r="T32" s="12"/>
    </row>
    <row r="33" spans="1:36" outlineLevel="1" x14ac:dyDescent="0.2">
      <c r="A33" s="298"/>
      <c r="C33" s="21">
        <f t="shared" si="54"/>
        <v>2027</v>
      </c>
      <c r="D33" s="12"/>
      <c r="E33" s="12"/>
      <c r="F33" s="12"/>
      <c r="G33" s="12"/>
      <c r="H33" s="12"/>
      <c r="I33" s="12"/>
      <c r="J33" s="12"/>
      <c r="K33" s="12"/>
      <c r="L33" s="12"/>
      <c r="M33" s="12"/>
      <c r="N33" s="12"/>
      <c r="O33" s="12">
        <f>O$3/$E$19</f>
        <v>0</v>
      </c>
      <c r="P33" s="12">
        <f>(2*O77)/($E$20-(P$21-$C33))</f>
        <v>0</v>
      </c>
      <c r="Q33" s="12">
        <f t="shared" si="53"/>
        <v>0</v>
      </c>
      <c r="R33" s="12">
        <f t="shared" si="53"/>
        <v>0</v>
      </c>
      <c r="S33" s="12">
        <f t="shared" si="53"/>
        <v>0</v>
      </c>
      <c r="T33" s="12"/>
      <c r="U33" s="12"/>
    </row>
    <row r="34" spans="1:36" outlineLevel="1" x14ac:dyDescent="0.2">
      <c r="A34" s="298"/>
      <c r="C34" s="21">
        <f t="shared" si="54"/>
        <v>2028</v>
      </c>
      <c r="D34" s="12"/>
      <c r="E34" s="12"/>
      <c r="F34" s="12"/>
      <c r="G34" s="12"/>
      <c r="H34" s="12"/>
      <c r="I34" s="12"/>
      <c r="J34" s="12"/>
      <c r="K34" s="12"/>
      <c r="L34" s="12"/>
      <c r="M34" s="12"/>
      <c r="N34" s="12"/>
      <c r="O34" s="12"/>
      <c r="P34" s="12">
        <f>P$3/$E$19</f>
        <v>0</v>
      </c>
      <c r="Q34" s="12">
        <f>(2*P78)/($E$20-(Q$21-$C34))</f>
        <v>0</v>
      </c>
      <c r="R34" s="12">
        <f t="shared" si="53"/>
        <v>0</v>
      </c>
      <c r="S34" s="12">
        <f t="shared" si="53"/>
        <v>0</v>
      </c>
      <c r="T34" s="12">
        <f t="shared" si="53"/>
        <v>0</v>
      </c>
      <c r="U34" s="12"/>
      <c r="V34" s="12"/>
    </row>
    <row r="35" spans="1:36" outlineLevel="1" x14ac:dyDescent="0.2">
      <c r="A35" s="298"/>
      <c r="C35" s="21">
        <f t="shared" si="54"/>
        <v>2029</v>
      </c>
      <c r="D35" s="12"/>
      <c r="E35" s="12"/>
      <c r="F35" s="12"/>
      <c r="G35" s="12"/>
      <c r="H35" s="12"/>
      <c r="I35" s="12"/>
      <c r="J35" s="12"/>
      <c r="K35" s="12"/>
      <c r="L35" s="12"/>
      <c r="M35" s="12"/>
      <c r="N35" s="12"/>
      <c r="O35" s="12"/>
      <c r="P35" s="12"/>
      <c r="Q35" s="12">
        <f>Q$3/$E$19</f>
        <v>0</v>
      </c>
      <c r="R35" s="12">
        <f>(2*Q79)/($E$20-(R$21-$C35))</f>
        <v>0</v>
      </c>
      <c r="S35" s="12">
        <f t="shared" si="53"/>
        <v>0</v>
      </c>
      <c r="T35" s="12">
        <f t="shared" si="53"/>
        <v>0</v>
      </c>
      <c r="U35" s="12">
        <f t="shared" si="53"/>
        <v>0</v>
      </c>
      <c r="V35" s="12"/>
      <c r="W35" s="12"/>
    </row>
    <row r="36" spans="1:36" outlineLevel="1" x14ac:dyDescent="0.2">
      <c r="A36" s="298"/>
      <c r="C36" s="21">
        <f t="shared" si="54"/>
        <v>2030</v>
      </c>
      <c r="D36" s="12"/>
      <c r="E36" s="12"/>
      <c r="F36" s="12"/>
      <c r="G36" s="12"/>
      <c r="H36" s="12"/>
      <c r="I36" s="12"/>
      <c r="J36" s="12"/>
      <c r="K36" s="12"/>
      <c r="L36" s="12"/>
      <c r="M36" s="12"/>
      <c r="N36" s="12"/>
      <c r="O36" s="12"/>
      <c r="P36" s="12"/>
      <c r="R36" s="12">
        <f>R$3/$E$19</f>
        <v>0</v>
      </c>
      <c r="S36" s="12">
        <f>(2*R80)/($E$20-(S$21-$C36))</f>
        <v>0</v>
      </c>
      <c r="T36" s="12">
        <f t="shared" si="53"/>
        <v>0</v>
      </c>
      <c r="U36" s="12">
        <f t="shared" si="53"/>
        <v>0</v>
      </c>
      <c r="V36" s="12">
        <f t="shared" ref="V36:AK51" si="55">(2*U80)/($E$20-(V$21-$C36))</f>
        <v>0</v>
      </c>
      <c r="W36" s="12"/>
      <c r="X36" s="12"/>
    </row>
    <row r="37" spans="1:36" outlineLevel="1" x14ac:dyDescent="0.2">
      <c r="A37" s="298"/>
      <c r="C37" s="21">
        <f t="shared" si="54"/>
        <v>2031</v>
      </c>
      <c r="D37" s="12"/>
      <c r="E37" s="12"/>
      <c r="F37" s="12"/>
      <c r="G37" s="12"/>
      <c r="H37" s="12"/>
      <c r="I37" s="12"/>
      <c r="J37" s="12"/>
      <c r="K37" s="12"/>
      <c r="L37" s="12"/>
      <c r="M37" s="12"/>
      <c r="N37" s="12"/>
      <c r="O37" s="12"/>
      <c r="P37" s="12"/>
      <c r="S37" s="12">
        <f>S$3/$E$19</f>
        <v>0</v>
      </c>
      <c r="T37" s="12">
        <f>(2*S81)/($E$20-(T$21-$C37))</f>
        <v>0</v>
      </c>
      <c r="U37" s="12">
        <f t="shared" si="53"/>
        <v>0</v>
      </c>
      <c r="V37" s="12">
        <f t="shared" si="55"/>
        <v>0</v>
      </c>
      <c r="W37" s="12">
        <f t="shared" si="55"/>
        <v>0</v>
      </c>
      <c r="X37" s="12"/>
      <c r="Y37" s="12"/>
    </row>
    <row r="38" spans="1:36" outlineLevel="1" x14ac:dyDescent="0.2">
      <c r="A38" s="298"/>
      <c r="C38" s="21">
        <f t="shared" si="54"/>
        <v>2032</v>
      </c>
      <c r="D38" s="12"/>
      <c r="E38" s="12"/>
      <c r="F38" s="12"/>
      <c r="G38" s="12"/>
      <c r="H38" s="12"/>
      <c r="I38" s="12"/>
      <c r="J38" s="12"/>
      <c r="K38" s="12"/>
      <c r="L38" s="12"/>
      <c r="M38" s="12"/>
      <c r="N38" s="12"/>
      <c r="O38" s="12"/>
      <c r="P38" s="12"/>
      <c r="T38" s="12">
        <f>T$3/$E$19</f>
        <v>0</v>
      </c>
      <c r="U38" s="12">
        <f>(2*T82)/($E$20-(U$21-$C38))</f>
        <v>0</v>
      </c>
      <c r="V38" s="12">
        <f t="shared" si="53"/>
        <v>0</v>
      </c>
      <c r="W38" s="12">
        <f t="shared" si="55"/>
        <v>0</v>
      </c>
      <c r="X38" s="12">
        <f t="shared" si="55"/>
        <v>0</v>
      </c>
      <c r="Y38" s="12"/>
      <c r="Z38" s="12"/>
    </row>
    <row r="39" spans="1:36" outlineLevel="1" x14ac:dyDescent="0.2">
      <c r="A39" s="298"/>
      <c r="C39" s="21">
        <f t="shared" si="54"/>
        <v>2033</v>
      </c>
      <c r="D39" s="12"/>
      <c r="E39" s="12"/>
      <c r="F39" s="12"/>
      <c r="G39" s="12"/>
      <c r="H39" s="12"/>
      <c r="I39" s="12"/>
      <c r="J39" s="12"/>
      <c r="K39" s="12"/>
      <c r="L39" s="12"/>
      <c r="M39" s="12"/>
      <c r="N39" s="12"/>
      <c r="O39" s="12"/>
      <c r="P39" s="12"/>
      <c r="U39" s="12">
        <f>U$3/$E$19</f>
        <v>0</v>
      </c>
      <c r="V39" s="12">
        <f>(2*U83)/($E$20-(V$21-$C39))</f>
        <v>0</v>
      </c>
      <c r="W39" s="12">
        <f t="shared" si="53"/>
        <v>0</v>
      </c>
      <c r="X39" s="12">
        <f t="shared" si="55"/>
        <v>0</v>
      </c>
      <c r="Y39" s="12">
        <f t="shared" si="55"/>
        <v>0</v>
      </c>
      <c r="Z39" s="12"/>
      <c r="AA39" s="12"/>
    </row>
    <row r="40" spans="1:36" outlineLevel="1" x14ac:dyDescent="0.2">
      <c r="A40" s="298"/>
      <c r="C40" s="21">
        <f t="shared" si="54"/>
        <v>2034</v>
      </c>
      <c r="D40" s="12"/>
      <c r="E40" s="12"/>
      <c r="F40" s="12"/>
      <c r="G40" s="12"/>
      <c r="H40" s="12"/>
      <c r="I40" s="12"/>
      <c r="J40" s="12"/>
      <c r="K40" s="12"/>
      <c r="L40" s="12"/>
      <c r="M40" s="12"/>
      <c r="N40" s="12"/>
      <c r="O40" s="12"/>
      <c r="P40" s="12"/>
      <c r="V40" s="12">
        <f>V$3/$E$19</f>
        <v>0</v>
      </c>
      <c r="W40" s="12">
        <f>(2*V84)/($E$20-(W$21-$C40))</f>
        <v>0</v>
      </c>
      <c r="X40" s="12">
        <f t="shared" si="53"/>
        <v>0</v>
      </c>
      <c r="Y40" s="12">
        <f t="shared" si="55"/>
        <v>0</v>
      </c>
      <c r="Z40" s="12">
        <f t="shared" si="55"/>
        <v>0</v>
      </c>
      <c r="AA40" s="12"/>
      <c r="AB40" s="12"/>
    </row>
    <row r="41" spans="1:36" outlineLevel="1" x14ac:dyDescent="0.2">
      <c r="A41" s="298"/>
      <c r="C41" s="21">
        <f t="shared" si="54"/>
        <v>2035</v>
      </c>
      <c r="D41" s="12"/>
      <c r="E41" s="12"/>
      <c r="F41" s="12"/>
      <c r="G41" s="12"/>
      <c r="H41" s="12"/>
      <c r="I41" s="12"/>
      <c r="J41" s="12"/>
      <c r="K41" s="12"/>
      <c r="L41" s="12"/>
      <c r="M41" s="12"/>
      <c r="N41" s="12"/>
      <c r="O41" s="12"/>
      <c r="P41" s="12"/>
      <c r="W41" s="12">
        <f>W$3/$E$19</f>
        <v>0</v>
      </c>
      <c r="X41" s="12">
        <f>(2*W85)/($E$20-(X$21-$C41))</f>
        <v>0</v>
      </c>
      <c r="Y41" s="12">
        <f t="shared" si="53"/>
        <v>0</v>
      </c>
      <c r="Z41" s="12">
        <f t="shared" si="55"/>
        <v>0</v>
      </c>
      <c r="AA41" s="12">
        <f t="shared" si="55"/>
        <v>0</v>
      </c>
      <c r="AB41" s="12"/>
      <c r="AC41" s="12"/>
    </row>
    <row r="42" spans="1:36" outlineLevel="1" x14ac:dyDescent="0.2">
      <c r="A42" s="298"/>
      <c r="C42" s="21">
        <f t="shared" si="54"/>
        <v>2036</v>
      </c>
      <c r="D42" s="12"/>
      <c r="E42" s="12"/>
      <c r="F42" s="12"/>
      <c r="G42" s="12"/>
      <c r="H42" s="12"/>
      <c r="I42" s="12"/>
      <c r="J42" s="12"/>
      <c r="K42" s="12"/>
      <c r="L42" s="12"/>
      <c r="M42" s="12"/>
      <c r="N42" s="12"/>
      <c r="O42" s="12"/>
      <c r="P42" s="12"/>
      <c r="X42" s="12">
        <f>X$3/$E$19</f>
        <v>0</v>
      </c>
      <c r="Y42" s="12">
        <f>(2*X86)/($E$20-(Y$21-$C42))</f>
        <v>0</v>
      </c>
      <c r="Z42" s="12">
        <f t="shared" si="53"/>
        <v>0</v>
      </c>
      <c r="AA42" s="12">
        <f t="shared" si="55"/>
        <v>0</v>
      </c>
      <c r="AB42" s="12">
        <f t="shared" si="55"/>
        <v>0</v>
      </c>
      <c r="AC42" s="12"/>
      <c r="AD42" s="12"/>
    </row>
    <row r="43" spans="1:36" outlineLevel="1" x14ac:dyDescent="0.2">
      <c r="A43" s="298"/>
      <c r="C43" s="21">
        <f t="shared" si="54"/>
        <v>2037</v>
      </c>
      <c r="D43" s="12"/>
      <c r="E43" s="12"/>
      <c r="F43" s="12"/>
      <c r="G43" s="12"/>
      <c r="H43" s="12"/>
      <c r="I43" s="12"/>
      <c r="J43" s="12"/>
      <c r="K43" s="12"/>
      <c r="L43" s="12"/>
      <c r="M43" s="12"/>
      <c r="N43" s="12"/>
      <c r="O43" s="12"/>
      <c r="P43" s="12"/>
      <c r="Y43" s="12">
        <f>Y$3/$E$19</f>
        <v>0</v>
      </c>
      <c r="Z43" s="12">
        <f>(2*Y87)/($E$20-(Z$21-$C43))</f>
        <v>0</v>
      </c>
      <c r="AA43" s="12">
        <f t="shared" si="53"/>
        <v>0</v>
      </c>
      <c r="AB43" s="12">
        <f t="shared" si="55"/>
        <v>0</v>
      </c>
      <c r="AC43" s="12">
        <f t="shared" si="55"/>
        <v>0</v>
      </c>
      <c r="AD43" s="12"/>
      <c r="AE43" s="12"/>
    </row>
    <row r="44" spans="1:36" outlineLevel="1" x14ac:dyDescent="0.2">
      <c r="A44" s="298"/>
      <c r="C44" s="21">
        <f t="shared" si="54"/>
        <v>2038</v>
      </c>
      <c r="D44" s="12"/>
      <c r="E44" s="12"/>
      <c r="F44" s="12"/>
      <c r="G44" s="12"/>
      <c r="H44" s="12"/>
      <c r="I44" s="12"/>
      <c r="J44" s="12"/>
      <c r="K44" s="12"/>
      <c r="L44" s="12"/>
      <c r="M44" s="12"/>
      <c r="N44" s="12"/>
      <c r="O44" s="12"/>
      <c r="P44" s="12"/>
      <c r="Z44" s="12">
        <f>Z$3/$E$19</f>
        <v>0</v>
      </c>
      <c r="AA44" s="12">
        <f>(2*Z88)/($E$20-(AA$21-$C44))</f>
        <v>0</v>
      </c>
      <c r="AB44" s="12">
        <f t="shared" si="53"/>
        <v>0</v>
      </c>
      <c r="AC44" s="12">
        <f t="shared" si="55"/>
        <v>0</v>
      </c>
      <c r="AD44" s="12">
        <f t="shared" si="55"/>
        <v>0</v>
      </c>
      <c r="AE44" s="12"/>
      <c r="AF44" s="12"/>
    </row>
    <row r="45" spans="1:36" outlineLevel="1" x14ac:dyDescent="0.2">
      <c r="A45" s="298"/>
      <c r="C45" s="21">
        <f t="shared" si="54"/>
        <v>2039</v>
      </c>
      <c r="D45" s="12"/>
      <c r="E45" s="12"/>
      <c r="F45" s="12"/>
      <c r="G45" s="12"/>
      <c r="H45" s="12"/>
      <c r="I45" s="12"/>
      <c r="J45" s="12"/>
      <c r="K45" s="12"/>
      <c r="L45" s="12"/>
      <c r="M45" s="12"/>
      <c r="N45" s="12"/>
      <c r="O45" s="12"/>
      <c r="P45" s="12"/>
      <c r="AA45" s="12">
        <f>AA$3/$E$19</f>
        <v>0</v>
      </c>
      <c r="AB45" s="12">
        <f>(2*AA89)/($E$20-(AB$21-$C45))</f>
        <v>0</v>
      </c>
      <c r="AC45" s="12">
        <f t="shared" si="53"/>
        <v>0</v>
      </c>
      <c r="AD45" s="12">
        <f t="shared" si="55"/>
        <v>0</v>
      </c>
      <c r="AE45" s="12">
        <f t="shared" si="55"/>
        <v>0</v>
      </c>
      <c r="AF45" s="12"/>
      <c r="AG45" s="12"/>
    </row>
    <row r="46" spans="1:36" outlineLevel="1" x14ac:dyDescent="0.2">
      <c r="A46" s="298"/>
      <c r="C46" s="21">
        <f t="shared" si="54"/>
        <v>2040</v>
      </c>
      <c r="D46" s="12"/>
      <c r="E46" s="12"/>
      <c r="F46" s="12"/>
      <c r="G46" s="12"/>
      <c r="H46" s="12"/>
      <c r="I46" s="12"/>
      <c r="J46" s="12"/>
      <c r="K46" s="12"/>
      <c r="L46" s="12"/>
      <c r="M46" s="12"/>
      <c r="N46" s="12"/>
      <c r="O46" s="12"/>
      <c r="P46" s="12"/>
      <c r="AB46" s="12">
        <f>AB$3/$E$19</f>
        <v>0</v>
      </c>
      <c r="AC46" s="12">
        <f>(2*AB90)/($E$20-(AC$21-$C46))</f>
        <v>0</v>
      </c>
      <c r="AD46" s="12">
        <f t="shared" si="53"/>
        <v>0</v>
      </c>
      <c r="AE46" s="12">
        <f t="shared" si="55"/>
        <v>0</v>
      </c>
      <c r="AF46" s="12">
        <f t="shared" si="55"/>
        <v>0</v>
      </c>
      <c r="AG46" s="12"/>
      <c r="AH46" s="12"/>
    </row>
    <row r="47" spans="1:36" outlineLevel="1" x14ac:dyDescent="0.2">
      <c r="A47" s="298"/>
      <c r="C47" s="21">
        <f t="shared" si="54"/>
        <v>2041</v>
      </c>
      <c r="D47" s="12"/>
      <c r="E47" s="12"/>
      <c r="F47" s="12"/>
      <c r="G47" s="12"/>
      <c r="H47" s="12"/>
      <c r="I47" s="12"/>
      <c r="J47" s="12"/>
      <c r="K47" s="12"/>
      <c r="L47" s="12"/>
      <c r="M47" s="12"/>
      <c r="N47" s="12"/>
      <c r="O47" s="12"/>
      <c r="P47" s="12"/>
      <c r="AC47" s="12">
        <f>AC$3/$E$19</f>
        <v>0</v>
      </c>
      <c r="AD47" s="12">
        <f>(2*AC91)/($E$20-(AD$21-$C47))</f>
        <v>0</v>
      </c>
      <c r="AE47" s="12">
        <f t="shared" si="53"/>
        <v>0</v>
      </c>
      <c r="AF47" s="12">
        <f t="shared" si="55"/>
        <v>0</v>
      </c>
      <c r="AG47" s="12">
        <f t="shared" si="55"/>
        <v>0</v>
      </c>
      <c r="AH47" s="12"/>
      <c r="AI47" s="12"/>
    </row>
    <row r="48" spans="1:36" outlineLevel="1" x14ac:dyDescent="0.2">
      <c r="A48" s="298"/>
      <c r="C48" s="21">
        <f t="shared" si="54"/>
        <v>2042</v>
      </c>
      <c r="D48" s="12"/>
      <c r="E48" s="12"/>
      <c r="F48" s="12"/>
      <c r="G48" s="12"/>
      <c r="H48" s="12"/>
      <c r="I48" s="12"/>
      <c r="J48" s="12"/>
      <c r="K48" s="12"/>
      <c r="L48" s="12"/>
      <c r="M48" s="12"/>
      <c r="N48" s="12"/>
      <c r="O48" s="12"/>
      <c r="P48" s="12"/>
      <c r="AD48" s="12">
        <f>AD$3/$E$19</f>
        <v>0</v>
      </c>
      <c r="AE48" s="12">
        <f>(2*AD92)/($E$20-(AE$21-$C48))</f>
        <v>0</v>
      </c>
      <c r="AF48" s="12">
        <f t="shared" si="53"/>
        <v>0</v>
      </c>
      <c r="AG48" s="12">
        <f t="shared" si="55"/>
        <v>0</v>
      </c>
      <c r="AH48" s="12">
        <f t="shared" si="55"/>
        <v>0</v>
      </c>
      <c r="AI48" s="12"/>
      <c r="AJ48" s="12"/>
    </row>
    <row r="49" spans="1:49" outlineLevel="1" x14ac:dyDescent="0.2">
      <c r="A49" s="298"/>
      <c r="C49" s="21">
        <f t="shared" si="54"/>
        <v>2043</v>
      </c>
      <c r="D49" s="12"/>
      <c r="E49" s="12"/>
      <c r="F49" s="12"/>
      <c r="G49" s="12"/>
      <c r="H49" s="12"/>
      <c r="I49" s="12"/>
      <c r="J49" s="12"/>
      <c r="K49" s="12"/>
      <c r="L49" s="12"/>
      <c r="M49" s="12"/>
      <c r="N49" s="12"/>
      <c r="O49" s="12"/>
      <c r="P49" s="12"/>
      <c r="AE49" s="12">
        <f>AE$3/$E$19</f>
        <v>0</v>
      </c>
      <c r="AF49" s="12">
        <f>(2*AE93)/($E$20-(AF$21-$C49))</f>
        <v>0</v>
      </c>
      <c r="AG49" s="12">
        <f t="shared" si="53"/>
        <v>0</v>
      </c>
      <c r="AH49" s="12">
        <f t="shared" si="55"/>
        <v>0</v>
      </c>
      <c r="AI49" s="12">
        <f t="shared" si="55"/>
        <v>0</v>
      </c>
      <c r="AJ49" s="12"/>
      <c r="AK49" s="12"/>
      <c r="AL49" s="12"/>
      <c r="AM49" s="12"/>
      <c r="AN49" s="12"/>
      <c r="AO49" s="12"/>
      <c r="AP49" s="12"/>
    </row>
    <row r="50" spans="1:49" outlineLevel="1" x14ac:dyDescent="0.2">
      <c r="A50" s="298"/>
      <c r="C50" s="21">
        <f t="shared" si="54"/>
        <v>2044</v>
      </c>
      <c r="D50" s="12"/>
      <c r="E50" s="12"/>
      <c r="F50" s="12"/>
      <c r="G50" s="12"/>
      <c r="H50" s="12"/>
      <c r="I50" s="12"/>
      <c r="J50" s="12"/>
      <c r="K50" s="12"/>
      <c r="L50" s="12"/>
      <c r="M50" s="12"/>
      <c r="N50" s="12"/>
      <c r="O50" s="12"/>
      <c r="P50" s="12"/>
      <c r="AF50" s="12">
        <f>AF$3/$E$19</f>
        <v>0</v>
      </c>
      <c r="AG50" s="12">
        <f>(2*AF94)/($E$20-(AG$21-$C50))</f>
        <v>0</v>
      </c>
      <c r="AH50" s="12">
        <f t="shared" si="53"/>
        <v>0</v>
      </c>
      <c r="AI50" s="12">
        <f t="shared" si="55"/>
        <v>0</v>
      </c>
      <c r="AJ50" s="12">
        <f t="shared" si="55"/>
        <v>0</v>
      </c>
      <c r="AK50" s="12"/>
      <c r="AL50" s="12"/>
      <c r="AQ50" s="12"/>
    </row>
    <row r="51" spans="1:49" outlineLevel="1" x14ac:dyDescent="0.2">
      <c r="A51" s="298"/>
      <c r="C51" s="21">
        <f t="shared" si="54"/>
        <v>2045</v>
      </c>
      <c r="D51" s="12"/>
      <c r="E51" s="12"/>
      <c r="F51" s="12"/>
      <c r="G51" s="12"/>
      <c r="H51" s="12"/>
      <c r="I51" s="12"/>
      <c r="J51" s="12"/>
      <c r="K51" s="12"/>
      <c r="L51" s="12"/>
      <c r="M51" s="12"/>
      <c r="N51" s="12"/>
      <c r="O51" s="12"/>
      <c r="P51" s="12"/>
      <c r="AG51" s="12">
        <f>AG$3/$E$19</f>
        <v>0</v>
      </c>
      <c r="AH51" s="12">
        <f>(2*AG95)/($E$20-(AH$21-$C51))</f>
        <v>0</v>
      </c>
      <c r="AI51" s="12">
        <f t="shared" si="53"/>
        <v>0</v>
      </c>
      <c r="AJ51" s="12">
        <f t="shared" si="55"/>
        <v>0</v>
      </c>
      <c r="AK51" s="12">
        <f t="shared" si="55"/>
        <v>0</v>
      </c>
      <c r="AL51" s="12"/>
      <c r="AM51" s="12"/>
      <c r="AQ51" s="12"/>
      <c r="AR51" s="12"/>
    </row>
    <row r="52" spans="1:49" outlineLevel="1" x14ac:dyDescent="0.2">
      <c r="A52" s="298"/>
      <c r="C52" s="21">
        <f t="shared" si="54"/>
        <v>2046</v>
      </c>
      <c r="D52" s="12"/>
      <c r="E52" s="12"/>
      <c r="F52" s="12"/>
      <c r="G52" s="12"/>
      <c r="H52" s="12"/>
      <c r="I52" s="12"/>
      <c r="J52" s="12"/>
      <c r="K52" s="12"/>
      <c r="L52" s="12"/>
      <c r="M52" s="12"/>
      <c r="N52" s="12"/>
      <c r="O52" s="12"/>
      <c r="P52" s="12"/>
      <c r="AH52" s="12">
        <f>AH$3/$E$19</f>
        <v>0</v>
      </c>
      <c r="AI52" s="12">
        <f>(2*AH96)/($E$20-(AI$21-$C52))</f>
        <v>0</v>
      </c>
      <c r="AJ52" s="12">
        <f t="shared" si="53"/>
        <v>0</v>
      </c>
      <c r="AK52" s="12">
        <f t="shared" ref="AK52:AQ58" si="56">(2*AJ96)/($E$20-(AK$21-$C52))</f>
        <v>0</v>
      </c>
      <c r="AL52" s="12">
        <f t="shared" si="56"/>
        <v>0</v>
      </c>
      <c r="AM52" s="12"/>
      <c r="AN52" s="12"/>
      <c r="AQ52" s="12"/>
      <c r="AR52" s="12"/>
      <c r="AS52" s="12"/>
    </row>
    <row r="53" spans="1:49" outlineLevel="1" x14ac:dyDescent="0.2">
      <c r="A53" s="298"/>
      <c r="C53" s="21">
        <f t="shared" si="54"/>
        <v>2047</v>
      </c>
      <c r="D53" s="12"/>
      <c r="E53" s="12"/>
      <c r="F53" s="12"/>
      <c r="G53" s="12"/>
      <c r="H53" s="12"/>
      <c r="I53" s="12"/>
      <c r="J53" s="12"/>
      <c r="K53" s="12"/>
      <c r="L53" s="12"/>
      <c r="M53" s="12"/>
      <c r="N53" s="12"/>
      <c r="O53" s="12"/>
      <c r="P53" s="12"/>
      <c r="AI53" s="12">
        <f>AI$3/$E$19</f>
        <v>0</v>
      </c>
      <c r="AJ53" s="12">
        <f>(2*AI97)/($E$20-(AJ$21-$C53))</f>
        <v>0</v>
      </c>
      <c r="AK53" s="12">
        <f t="shared" si="53"/>
        <v>0</v>
      </c>
      <c r="AL53" s="12">
        <f t="shared" si="56"/>
        <v>0</v>
      </c>
      <c r="AM53" s="12">
        <f t="shared" si="56"/>
        <v>0</v>
      </c>
      <c r="AN53" s="12"/>
      <c r="AO53" s="12"/>
      <c r="AQ53" s="12"/>
      <c r="AR53" s="12"/>
      <c r="AS53" s="12"/>
      <c r="AT53" s="12"/>
    </row>
    <row r="54" spans="1:49" outlineLevel="1" x14ac:dyDescent="0.2">
      <c r="A54" s="298"/>
      <c r="C54" s="21">
        <f t="shared" si="54"/>
        <v>2048</v>
      </c>
      <c r="D54" s="12"/>
      <c r="E54" s="12"/>
      <c r="F54" s="12"/>
      <c r="G54" s="12"/>
      <c r="H54" s="12"/>
      <c r="I54" s="12"/>
      <c r="J54" s="12"/>
      <c r="K54" s="12"/>
      <c r="L54" s="12"/>
      <c r="M54" s="12"/>
      <c r="N54" s="12"/>
      <c r="O54" s="12"/>
      <c r="P54" s="12"/>
      <c r="AJ54" s="12">
        <f>AJ$3/$E$19</f>
        <v>0</v>
      </c>
      <c r="AK54" s="12">
        <f>(2*AJ98)/($E$20-(AK$21-$C54))</f>
        <v>0</v>
      </c>
      <c r="AL54" s="12">
        <f t="shared" si="53"/>
        <v>0</v>
      </c>
      <c r="AM54" s="12">
        <f t="shared" si="56"/>
        <v>0</v>
      </c>
      <c r="AN54" s="12">
        <f t="shared" si="56"/>
        <v>0</v>
      </c>
      <c r="AO54" s="12"/>
      <c r="AP54" s="12"/>
      <c r="AR54" s="12"/>
      <c r="AS54" s="12"/>
      <c r="AT54" s="12"/>
      <c r="AU54" s="12"/>
    </row>
    <row r="55" spans="1:49" outlineLevel="1" x14ac:dyDescent="0.2">
      <c r="A55" s="298"/>
      <c r="C55" s="21">
        <f t="shared" si="54"/>
        <v>2049</v>
      </c>
      <c r="D55" s="12"/>
      <c r="E55" s="12"/>
      <c r="F55" s="12"/>
      <c r="G55" s="12"/>
      <c r="H55" s="12"/>
      <c r="I55" s="12"/>
      <c r="J55" s="12"/>
      <c r="K55" s="12"/>
      <c r="L55" s="12"/>
      <c r="M55" s="12"/>
      <c r="N55" s="12"/>
      <c r="O55" s="12"/>
      <c r="P55" s="12"/>
      <c r="AJ55" s="12"/>
      <c r="AK55" s="12">
        <f>AK$3/$E$19</f>
        <v>0</v>
      </c>
      <c r="AL55" s="12">
        <f>(2*AK99)/($E$20-(AL$21-$C55))</f>
        <v>0</v>
      </c>
      <c r="AM55" s="12">
        <f t="shared" si="53"/>
        <v>0</v>
      </c>
      <c r="AN55" s="12">
        <f t="shared" si="56"/>
        <v>0</v>
      </c>
      <c r="AO55" s="12">
        <f t="shared" si="56"/>
        <v>0</v>
      </c>
      <c r="AP55" s="12"/>
      <c r="AQ55" s="12"/>
      <c r="AR55" s="12"/>
      <c r="AS55" s="12"/>
      <c r="AT55" s="12"/>
      <c r="AU55" s="12"/>
    </row>
    <row r="56" spans="1:49" outlineLevel="1" x14ac:dyDescent="0.2">
      <c r="A56" s="298"/>
      <c r="C56" s="21">
        <f t="shared" si="54"/>
        <v>2050</v>
      </c>
      <c r="D56" s="12"/>
      <c r="E56" s="12"/>
      <c r="F56" s="12"/>
      <c r="G56" s="12"/>
      <c r="H56" s="12"/>
      <c r="I56" s="12"/>
      <c r="J56" s="12"/>
      <c r="K56" s="12"/>
      <c r="L56" s="12"/>
      <c r="M56" s="12"/>
      <c r="N56" s="12"/>
      <c r="O56" s="12"/>
      <c r="P56" s="12"/>
      <c r="AJ56" s="12"/>
      <c r="AK56" s="12"/>
      <c r="AL56" s="12">
        <f>AL$3/$E$19</f>
        <v>0</v>
      </c>
      <c r="AM56" s="12">
        <f>(2*AL100)/($E$20-(AM$21-$C56))</f>
        <v>0</v>
      </c>
      <c r="AN56" s="12">
        <f t="shared" si="53"/>
        <v>0</v>
      </c>
      <c r="AO56" s="12">
        <f t="shared" si="56"/>
        <v>0</v>
      </c>
      <c r="AP56" s="12">
        <f t="shared" si="56"/>
        <v>0</v>
      </c>
      <c r="AQ56" s="12"/>
      <c r="AR56" s="12"/>
      <c r="AS56" s="12"/>
      <c r="AT56" s="12"/>
      <c r="AU56" s="12"/>
    </row>
    <row r="57" spans="1:49" outlineLevel="1" x14ac:dyDescent="0.2">
      <c r="A57" s="298"/>
      <c r="C57" s="21">
        <f t="shared" si="54"/>
        <v>2051</v>
      </c>
      <c r="D57" s="12"/>
      <c r="E57" s="12"/>
      <c r="F57" s="12"/>
      <c r="G57" s="12"/>
      <c r="H57" s="12"/>
      <c r="I57" s="12"/>
      <c r="J57" s="12"/>
      <c r="K57" s="12"/>
      <c r="L57" s="12"/>
      <c r="M57" s="12"/>
      <c r="N57" s="12"/>
      <c r="O57" s="12"/>
      <c r="P57" s="12"/>
      <c r="AJ57" s="12"/>
      <c r="AK57" s="12"/>
      <c r="AM57" s="12">
        <f>AM$3/$E$19</f>
        <v>0</v>
      </c>
      <c r="AN57" s="12">
        <f>(2*AM101)/($E$20-(AN$21-$C57))</f>
        <v>0</v>
      </c>
      <c r="AO57" s="12">
        <f t="shared" si="53"/>
        <v>0</v>
      </c>
      <c r="AP57" s="12">
        <f t="shared" si="56"/>
        <v>0</v>
      </c>
      <c r="AQ57" s="12">
        <f t="shared" si="56"/>
        <v>0</v>
      </c>
      <c r="AR57" s="12"/>
      <c r="AS57" s="12"/>
      <c r="AT57" s="12"/>
      <c r="AU57" s="12"/>
    </row>
    <row r="58" spans="1:49" outlineLevel="1" x14ac:dyDescent="0.2">
      <c r="A58" s="298"/>
      <c r="C58" s="21">
        <f t="shared" si="54"/>
        <v>2052</v>
      </c>
      <c r="D58" s="12"/>
      <c r="E58" s="12"/>
      <c r="F58" s="12"/>
      <c r="G58" s="12"/>
      <c r="H58" s="12"/>
      <c r="I58" s="12"/>
      <c r="J58" s="12"/>
      <c r="K58" s="12"/>
      <c r="L58" s="12"/>
      <c r="M58" s="12"/>
      <c r="N58" s="12"/>
      <c r="O58" s="12"/>
      <c r="P58" s="12"/>
      <c r="AJ58" s="12"/>
      <c r="AK58" s="12"/>
      <c r="AN58" s="12">
        <f>AN$3/$E$19</f>
        <v>0</v>
      </c>
      <c r="AO58" s="12">
        <f>(2*AN102)/($E$20-(AO$21-$C58))</f>
        <v>0</v>
      </c>
      <c r="AP58" s="12">
        <f t="shared" si="53"/>
        <v>0</v>
      </c>
      <c r="AQ58" s="12">
        <f t="shared" si="56"/>
        <v>0</v>
      </c>
      <c r="AR58" s="12"/>
      <c r="AS58" s="12"/>
      <c r="AT58" s="12"/>
      <c r="AU58" s="12"/>
    </row>
    <row r="59" spans="1:49" outlineLevel="1" x14ac:dyDescent="0.2">
      <c r="A59" s="298"/>
      <c r="C59" s="21">
        <f t="shared" si="54"/>
        <v>2053</v>
      </c>
      <c r="D59" s="12"/>
      <c r="E59" s="12"/>
      <c r="F59" s="12"/>
      <c r="G59" s="12"/>
      <c r="H59" s="12"/>
      <c r="I59" s="12"/>
      <c r="J59" s="12"/>
      <c r="K59" s="12"/>
      <c r="L59" s="12"/>
      <c r="M59" s="12"/>
      <c r="N59" s="12"/>
      <c r="O59" s="12"/>
      <c r="P59" s="12"/>
      <c r="AJ59" s="12"/>
      <c r="AK59" s="12"/>
      <c r="AO59" s="12">
        <f>AO$3/$E$19</f>
        <v>0</v>
      </c>
      <c r="AP59" s="12">
        <f>(2*AO103)/($E$20-(AP$21-$C59))</f>
        <v>0</v>
      </c>
      <c r="AQ59" s="12">
        <f t="shared" si="53"/>
        <v>0</v>
      </c>
      <c r="AR59" s="12"/>
      <c r="AS59" s="12"/>
      <c r="AT59" s="12"/>
      <c r="AU59" s="12"/>
    </row>
    <row r="60" spans="1:49" outlineLevel="1" x14ac:dyDescent="0.2">
      <c r="A60" s="298"/>
      <c r="C60" s="21">
        <f t="shared" si="54"/>
        <v>2054</v>
      </c>
      <c r="D60" s="12"/>
      <c r="E60" s="12"/>
      <c r="F60" s="12"/>
      <c r="G60" s="12"/>
      <c r="H60" s="12"/>
      <c r="I60" s="12"/>
      <c r="J60" s="12"/>
      <c r="K60" s="12"/>
      <c r="L60" s="12"/>
      <c r="M60" s="12"/>
      <c r="N60" s="12"/>
      <c r="O60" s="12"/>
      <c r="P60" s="12"/>
      <c r="AL60" s="12"/>
      <c r="AM60" s="12"/>
      <c r="AN60" s="12"/>
      <c r="AO60" s="12"/>
      <c r="AP60" s="12">
        <f>AP$3/$E$19</f>
        <v>0</v>
      </c>
      <c r="AQ60" s="12">
        <f>(2*AP104)/($E$20-(AQ$21-$C60))</f>
        <v>0</v>
      </c>
      <c r="AR60" s="12"/>
      <c r="AS60" s="12"/>
      <c r="AT60" s="12"/>
      <c r="AU60" s="12"/>
      <c r="AV60" s="12"/>
    </row>
    <row r="61" spans="1:49" outlineLevel="1" x14ac:dyDescent="0.2">
      <c r="A61" s="298"/>
      <c r="C61" s="21">
        <f t="shared" si="54"/>
        <v>2055</v>
      </c>
      <c r="D61" s="12"/>
      <c r="E61" s="12"/>
      <c r="F61" s="12"/>
      <c r="G61" s="12"/>
      <c r="H61" s="12"/>
      <c r="I61" s="12"/>
      <c r="J61" s="12"/>
      <c r="K61" s="12"/>
      <c r="L61" s="12"/>
      <c r="M61" s="12"/>
      <c r="N61" s="12"/>
      <c r="O61" s="12"/>
      <c r="P61" s="12"/>
      <c r="AQ61" s="12">
        <f>AQ$3/$E$19</f>
        <v>0</v>
      </c>
      <c r="AR61" s="12"/>
      <c r="AS61" s="12"/>
      <c r="AT61" s="12"/>
      <c r="AU61" s="12"/>
      <c r="AV61" s="12"/>
      <c r="AW61" s="12"/>
    </row>
    <row r="62" spans="1:49" s="3" customFormat="1" outlineLevel="1" x14ac:dyDescent="0.2">
      <c r="A62" s="301"/>
      <c r="C62" s="302" t="s">
        <v>211</v>
      </c>
      <c r="D62" s="15">
        <f>SUM(D22:D61)</f>
        <v>0</v>
      </c>
      <c r="E62" s="15">
        <f t="shared" ref="E62:AQ62" si="57">SUM(E22:E61)</f>
        <v>0</v>
      </c>
      <c r="F62" s="15">
        <f t="shared" si="57"/>
        <v>0</v>
      </c>
      <c r="G62" s="15">
        <f t="shared" si="57"/>
        <v>0</v>
      </c>
      <c r="H62" s="15">
        <f t="shared" si="57"/>
        <v>0</v>
      </c>
      <c r="I62" s="15">
        <f t="shared" si="57"/>
        <v>0</v>
      </c>
      <c r="J62" s="15">
        <f t="shared" si="57"/>
        <v>0</v>
      </c>
      <c r="K62" s="15">
        <f t="shared" si="57"/>
        <v>0</v>
      </c>
      <c r="L62" s="15">
        <f t="shared" si="57"/>
        <v>0</v>
      </c>
      <c r="M62" s="15">
        <f t="shared" si="57"/>
        <v>0</v>
      </c>
      <c r="N62" s="15">
        <f t="shared" si="57"/>
        <v>0</v>
      </c>
      <c r="O62" s="15">
        <f t="shared" si="57"/>
        <v>0</v>
      </c>
      <c r="P62" s="15">
        <f t="shared" si="57"/>
        <v>0</v>
      </c>
      <c r="Q62" s="15">
        <f t="shared" si="57"/>
        <v>0</v>
      </c>
      <c r="R62" s="15">
        <f t="shared" si="57"/>
        <v>0</v>
      </c>
      <c r="S62" s="15">
        <f t="shared" si="57"/>
        <v>0</v>
      </c>
      <c r="T62" s="15">
        <f t="shared" si="57"/>
        <v>0</v>
      </c>
      <c r="U62" s="15">
        <f t="shared" si="57"/>
        <v>0</v>
      </c>
      <c r="V62" s="15">
        <f t="shared" si="57"/>
        <v>0</v>
      </c>
      <c r="W62" s="15">
        <f t="shared" si="57"/>
        <v>0</v>
      </c>
      <c r="X62" s="15">
        <f t="shared" si="57"/>
        <v>0</v>
      </c>
      <c r="Y62" s="15">
        <f t="shared" si="57"/>
        <v>0</v>
      </c>
      <c r="Z62" s="15">
        <f t="shared" si="57"/>
        <v>0</v>
      </c>
      <c r="AA62" s="15">
        <f t="shared" si="57"/>
        <v>0</v>
      </c>
      <c r="AB62" s="15">
        <f t="shared" si="57"/>
        <v>0</v>
      </c>
      <c r="AC62" s="15">
        <f t="shared" si="57"/>
        <v>0</v>
      </c>
      <c r="AD62" s="15">
        <f t="shared" si="57"/>
        <v>0</v>
      </c>
      <c r="AE62" s="15">
        <f t="shared" si="57"/>
        <v>0</v>
      </c>
      <c r="AF62" s="15">
        <f t="shared" si="57"/>
        <v>0</v>
      </c>
      <c r="AG62" s="15">
        <f t="shared" si="57"/>
        <v>0</v>
      </c>
      <c r="AH62" s="15">
        <f t="shared" si="57"/>
        <v>0</v>
      </c>
      <c r="AI62" s="15">
        <f t="shared" si="57"/>
        <v>0</v>
      </c>
      <c r="AJ62" s="15">
        <f t="shared" si="57"/>
        <v>0</v>
      </c>
      <c r="AK62" s="15">
        <f t="shared" si="57"/>
        <v>0</v>
      </c>
      <c r="AL62" s="15">
        <f t="shared" si="57"/>
        <v>0</v>
      </c>
      <c r="AM62" s="15">
        <f t="shared" si="57"/>
        <v>0</v>
      </c>
      <c r="AN62" s="15">
        <f t="shared" si="57"/>
        <v>0</v>
      </c>
      <c r="AO62" s="15">
        <f t="shared" si="57"/>
        <v>0</v>
      </c>
      <c r="AP62" s="15">
        <f t="shared" si="57"/>
        <v>0</v>
      </c>
      <c r="AQ62" s="15">
        <f t="shared" si="57"/>
        <v>0</v>
      </c>
    </row>
    <row r="63" spans="1:49" outlineLevel="1" x14ac:dyDescent="0.2">
      <c r="A63" s="298"/>
      <c r="C63" s="17"/>
      <c r="D63" s="16"/>
      <c r="E63" s="16"/>
      <c r="F63" s="16"/>
      <c r="G63" s="16"/>
      <c r="H63" s="16"/>
      <c r="I63" s="16"/>
      <c r="J63" s="16"/>
      <c r="K63" s="16"/>
      <c r="L63" s="16"/>
      <c r="M63" s="16"/>
      <c r="N63" s="16"/>
      <c r="O63" s="16"/>
    </row>
    <row r="64" spans="1:49" outlineLevel="1" x14ac:dyDescent="0.2">
      <c r="A64" s="298"/>
      <c r="C64" s="22" t="s">
        <v>34</v>
      </c>
      <c r="D64" s="12"/>
      <c r="E64" s="12"/>
      <c r="F64" s="12"/>
      <c r="G64" s="12"/>
      <c r="I64" s="12"/>
      <c r="J64" s="12"/>
      <c r="K64" s="12"/>
      <c r="L64" s="12"/>
      <c r="M64" s="12"/>
      <c r="N64" s="12"/>
      <c r="O64" s="12"/>
    </row>
    <row r="65" spans="1:43" s="19" customFormat="1" outlineLevel="1" x14ac:dyDescent="0.2">
      <c r="A65" s="300"/>
      <c r="D65" s="18">
        <f>'Peňažné toky projektu'!$B$18</f>
        <v>2016</v>
      </c>
      <c r="E65" s="18">
        <f>D65+1</f>
        <v>2017</v>
      </c>
      <c r="F65" s="18">
        <f t="shared" ref="F65" si="58">E65+1</f>
        <v>2018</v>
      </c>
      <c r="G65" s="18">
        <f t="shared" ref="G65" si="59">F65+1</f>
        <v>2019</v>
      </c>
      <c r="H65" s="18">
        <f t="shared" ref="H65" si="60">G65+1</f>
        <v>2020</v>
      </c>
      <c r="I65" s="18">
        <f t="shared" ref="I65" si="61">H65+1</f>
        <v>2021</v>
      </c>
      <c r="J65" s="18">
        <f t="shared" ref="J65" si="62">I65+1</f>
        <v>2022</v>
      </c>
      <c r="K65" s="18">
        <f t="shared" ref="K65" si="63">J65+1</f>
        <v>2023</v>
      </c>
      <c r="L65" s="18">
        <f t="shared" ref="L65" si="64">K65+1</f>
        <v>2024</v>
      </c>
      <c r="M65" s="18">
        <f t="shared" ref="M65" si="65">L65+1</f>
        <v>2025</v>
      </c>
      <c r="N65" s="18">
        <f t="shared" ref="N65" si="66">M65+1</f>
        <v>2026</v>
      </c>
      <c r="O65" s="18">
        <f t="shared" ref="O65" si="67">N65+1</f>
        <v>2027</v>
      </c>
      <c r="P65" s="18">
        <f t="shared" ref="P65" si="68">O65+1</f>
        <v>2028</v>
      </c>
      <c r="Q65" s="18">
        <f t="shared" ref="Q65" si="69">P65+1</f>
        <v>2029</v>
      </c>
      <c r="R65" s="18">
        <f t="shared" ref="R65" si="70">Q65+1</f>
        <v>2030</v>
      </c>
      <c r="S65" s="18">
        <f t="shared" ref="S65" si="71">R65+1</f>
        <v>2031</v>
      </c>
      <c r="T65" s="18">
        <f t="shared" ref="T65" si="72">S65+1</f>
        <v>2032</v>
      </c>
      <c r="U65" s="18">
        <f t="shared" ref="U65" si="73">T65+1</f>
        <v>2033</v>
      </c>
      <c r="V65" s="18">
        <f t="shared" ref="V65" si="74">U65+1</f>
        <v>2034</v>
      </c>
      <c r="W65" s="18">
        <f t="shared" ref="W65" si="75">V65+1</f>
        <v>2035</v>
      </c>
      <c r="X65" s="18">
        <f t="shared" ref="X65" si="76">W65+1</f>
        <v>2036</v>
      </c>
      <c r="Y65" s="18">
        <f t="shared" ref="Y65" si="77">X65+1</f>
        <v>2037</v>
      </c>
      <c r="Z65" s="18">
        <f t="shared" ref="Z65" si="78">Y65+1</f>
        <v>2038</v>
      </c>
      <c r="AA65" s="18">
        <f t="shared" ref="AA65" si="79">Z65+1</f>
        <v>2039</v>
      </c>
      <c r="AB65" s="18">
        <f t="shared" ref="AB65" si="80">AA65+1</f>
        <v>2040</v>
      </c>
      <c r="AC65" s="18">
        <f t="shared" ref="AC65" si="81">AB65+1</f>
        <v>2041</v>
      </c>
      <c r="AD65" s="18">
        <f t="shared" ref="AD65" si="82">AC65+1</f>
        <v>2042</v>
      </c>
      <c r="AE65" s="18">
        <f t="shared" ref="AE65" si="83">AD65+1</f>
        <v>2043</v>
      </c>
      <c r="AF65" s="18">
        <f t="shared" ref="AF65" si="84">AE65+1</f>
        <v>2044</v>
      </c>
      <c r="AG65" s="18">
        <f t="shared" ref="AG65" si="85">AF65+1</f>
        <v>2045</v>
      </c>
      <c r="AH65" s="18">
        <f t="shared" ref="AH65" si="86">AG65+1</f>
        <v>2046</v>
      </c>
      <c r="AI65" s="18">
        <f t="shared" ref="AI65" si="87">AH65+1</f>
        <v>2047</v>
      </c>
      <c r="AJ65" s="18">
        <f t="shared" ref="AJ65" si="88">AI65+1</f>
        <v>2048</v>
      </c>
      <c r="AK65" s="18">
        <f t="shared" ref="AK65" si="89">AJ65+1</f>
        <v>2049</v>
      </c>
      <c r="AL65" s="18">
        <f t="shared" ref="AL65" si="90">AK65+1</f>
        <v>2050</v>
      </c>
      <c r="AM65" s="18">
        <f t="shared" ref="AM65" si="91">AL65+1</f>
        <v>2051</v>
      </c>
      <c r="AN65" s="18">
        <f t="shared" ref="AN65" si="92">AM65+1</f>
        <v>2052</v>
      </c>
      <c r="AO65" s="18">
        <f t="shared" ref="AO65" si="93">AN65+1</f>
        <v>2053</v>
      </c>
      <c r="AP65" s="18">
        <f t="shared" ref="AP65" si="94">AO65+1</f>
        <v>2054</v>
      </c>
      <c r="AQ65" s="18">
        <f t="shared" ref="AQ65" si="95">AP65+1</f>
        <v>2055</v>
      </c>
    </row>
    <row r="66" spans="1:43" outlineLevel="1" x14ac:dyDescent="0.2">
      <c r="A66" s="298"/>
      <c r="C66" s="21">
        <f>D65</f>
        <v>2016</v>
      </c>
      <c r="D66" s="12">
        <f>D$3-D22</f>
        <v>0</v>
      </c>
      <c r="E66" s="12">
        <f>D66-E22</f>
        <v>0</v>
      </c>
      <c r="F66" s="12">
        <f>E66-F22</f>
        <v>0</v>
      </c>
      <c r="G66" s="12">
        <f>F66-G22</f>
        <v>0</v>
      </c>
      <c r="H66" s="12"/>
      <c r="I66" s="12"/>
      <c r="J66" s="12"/>
      <c r="K66" s="12"/>
      <c r="L66" s="12"/>
      <c r="M66" s="12"/>
      <c r="N66" s="12"/>
      <c r="O66" s="12"/>
    </row>
    <row r="67" spans="1:43" outlineLevel="1" x14ac:dyDescent="0.2">
      <c r="A67" s="298"/>
      <c r="C67" s="21">
        <f>C66+1</f>
        <v>2017</v>
      </c>
      <c r="D67" s="12"/>
      <c r="E67" s="12">
        <f>E$3-E23</f>
        <v>0</v>
      </c>
      <c r="F67" s="12">
        <f>E67-F23</f>
        <v>0</v>
      </c>
      <c r="G67" s="12">
        <f>F67-G23</f>
        <v>0</v>
      </c>
      <c r="H67" s="12">
        <f>G67-H23</f>
        <v>0</v>
      </c>
      <c r="I67" s="12"/>
      <c r="J67" s="12"/>
      <c r="K67" s="12"/>
      <c r="L67" s="12"/>
      <c r="M67" s="12"/>
      <c r="N67" s="12"/>
      <c r="O67" s="12"/>
    </row>
    <row r="68" spans="1:43" outlineLevel="1" x14ac:dyDescent="0.2">
      <c r="A68" s="298"/>
      <c r="C68" s="21">
        <f t="shared" ref="C68:C105" si="96">C67+1</f>
        <v>2018</v>
      </c>
      <c r="D68" s="12"/>
      <c r="E68" s="12"/>
      <c r="F68" s="12">
        <f>F$3-F24</f>
        <v>0</v>
      </c>
      <c r="G68" s="12">
        <f>F68-G24</f>
        <v>0</v>
      </c>
      <c r="H68" s="12">
        <f>G68-H24</f>
        <v>0</v>
      </c>
      <c r="I68" s="12">
        <f>H68-I24</f>
        <v>0</v>
      </c>
      <c r="J68" s="12"/>
      <c r="K68" s="12"/>
      <c r="L68" s="12"/>
      <c r="M68" s="12"/>
      <c r="N68" s="12"/>
      <c r="O68" s="12"/>
    </row>
    <row r="69" spans="1:43" outlineLevel="1" x14ac:dyDescent="0.2">
      <c r="A69" s="298"/>
      <c r="C69" s="21">
        <f t="shared" si="96"/>
        <v>2019</v>
      </c>
      <c r="D69" s="12"/>
      <c r="E69" s="12"/>
      <c r="F69" s="12"/>
      <c r="G69" s="12">
        <f>G$3-G25</f>
        <v>0</v>
      </c>
      <c r="H69" s="12">
        <f>G69-H25</f>
        <v>0</v>
      </c>
      <c r="I69" s="12">
        <f>H69-I25</f>
        <v>0</v>
      </c>
      <c r="J69" s="12">
        <f>I69-J25</f>
        <v>0</v>
      </c>
      <c r="K69" s="12"/>
      <c r="L69" s="12"/>
      <c r="M69" s="12"/>
      <c r="N69" s="12"/>
      <c r="O69" s="12"/>
    </row>
    <row r="70" spans="1:43" outlineLevel="1" x14ac:dyDescent="0.2">
      <c r="A70" s="298"/>
      <c r="C70" s="21">
        <f t="shared" si="96"/>
        <v>2020</v>
      </c>
      <c r="D70" s="12"/>
      <c r="E70" s="12"/>
      <c r="F70" s="12"/>
      <c r="G70" s="12"/>
      <c r="H70" s="12">
        <f>H$3-H26</f>
        <v>0</v>
      </c>
      <c r="I70" s="12">
        <f>H70-I26</f>
        <v>0</v>
      </c>
      <c r="J70" s="12">
        <f>I70-J26</f>
        <v>0</v>
      </c>
      <c r="K70" s="12">
        <f>J70-K26</f>
        <v>0</v>
      </c>
      <c r="L70" s="12"/>
      <c r="M70" s="12"/>
      <c r="N70" s="12"/>
      <c r="O70" s="12"/>
    </row>
    <row r="71" spans="1:43" outlineLevel="1" x14ac:dyDescent="0.2">
      <c r="A71" s="298"/>
      <c r="C71" s="21">
        <f t="shared" si="96"/>
        <v>2021</v>
      </c>
      <c r="I71" s="12">
        <f>I$3-I27</f>
        <v>0</v>
      </c>
      <c r="J71" s="12">
        <f>I71-J27</f>
        <v>0</v>
      </c>
      <c r="K71" s="12">
        <f>J71-K27</f>
        <v>0</v>
      </c>
      <c r="L71" s="12">
        <f>K71-L27</f>
        <v>0</v>
      </c>
      <c r="M71" s="12"/>
      <c r="N71" s="12"/>
    </row>
    <row r="72" spans="1:43" outlineLevel="1" x14ac:dyDescent="0.2">
      <c r="A72" s="298"/>
      <c r="C72" s="21">
        <f t="shared" si="96"/>
        <v>2022</v>
      </c>
      <c r="J72" s="12">
        <f>J$3-J28</f>
        <v>0</v>
      </c>
      <c r="K72" s="12">
        <f>J72-K28</f>
        <v>0</v>
      </c>
      <c r="L72" s="12">
        <f>K72-L28</f>
        <v>0</v>
      </c>
      <c r="M72" s="12">
        <f>L72-M28</f>
        <v>0</v>
      </c>
      <c r="N72" s="12"/>
      <c r="O72" s="12"/>
    </row>
    <row r="73" spans="1:43" outlineLevel="1" x14ac:dyDescent="0.2">
      <c r="A73" s="298"/>
      <c r="C73" s="21">
        <f t="shared" si="96"/>
        <v>2023</v>
      </c>
      <c r="K73" s="12">
        <f>K$3-K29</f>
        <v>0</v>
      </c>
      <c r="L73" s="12">
        <f>K73-L29</f>
        <v>0</v>
      </c>
      <c r="M73" s="12">
        <f>L73-M29</f>
        <v>0</v>
      </c>
      <c r="N73" s="12">
        <f>M73-N29</f>
        <v>0</v>
      </c>
      <c r="O73" s="12"/>
      <c r="P73" s="12"/>
    </row>
    <row r="74" spans="1:43" outlineLevel="1" x14ac:dyDescent="0.2">
      <c r="A74" s="298"/>
      <c r="C74" s="21">
        <f t="shared" si="96"/>
        <v>2024</v>
      </c>
      <c r="L74" s="12">
        <f>L$3-L30</f>
        <v>0</v>
      </c>
      <c r="M74" s="12">
        <f>L74-M30</f>
        <v>0</v>
      </c>
      <c r="N74" s="12">
        <f>M74-N30</f>
        <v>0</v>
      </c>
      <c r="O74" s="12">
        <f>N74-O30</f>
        <v>0</v>
      </c>
      <c r="P74" s="12"/>
      <c r="Q74" s="12"/>
    </row>
    <row r="75" spans="1:43" outlineLevel="1" x14ac:dyDescent="0.2">
      <c r="A75" s="298"/>
      <c r="C75" s="21">
        <f t="shared" si="96"/>
        <v>2025</v>
      </c>
      <c r="M75" s="12">
        <f>M$3-M31</f>
        <v>0</v>
      </c>
      <c r="N75" s="12">
        <f>M75-N31</f>
        <v>0</v>
      </c>
      <c r="O75" s="12">
        <f>N75-O31</f>
        <v>0</v>
      </c>
      <c r="P75" s="12">
        <f>O75-P31</f>
        <v>0</v>
      </c>
      <c r="Q75" s="12"/>
      <c r="R75" s="12"/>
    </row>
    <row r="76" spans="1:43" outlineLevel="1" x14ac:dyDescent="0.2">
      <c r="A76" s="298"/>
      <c r="C76" s="21">
        <f t="shared" si="96"/>
        <v>2026</v>
      </c>
      <c r="N76" s="12">
        <f>N$3-N32</f>
        <v>0</v>
      </c>
      <c r="O76" s="12">
        <f>N76-O32</f>
        <v>0</v>
      </c>
      <c r="P76" s="12">
        <f>O76-P32</f>
        <v>0</v>
      </c>
      <c r="Q76" s="12">
        <f>P76-Q32</f>
        <v>0</v>
      </c>
      <c r="R76" s="12"/>
      <c r="S76" s="12"/>
    </row>
    <row r="77" spans="1:43" outlineLevel="1" x14ac:dyDescent="0.2">
      <c r="A77" s="298"/>
      <c r="C77" s="21">
        <f t="shared" si="96"/>
        <v>2027</v>
      </c>
      <c r="O77" s="12">
        <f>O$3-O33</f>
        <v>0</v>
      </c>
      <c r="P77" s="12">
        <f>O77-P33</f>
        <v>0</v>
      </c>
      <c r="Q77" s="12">
        <f>P77-Q33</f>
        <v>0</v>
      </c>
      <c r="R77" s="12">
        <f>Q77-R33</f>
        <v>0</v>
      </c>
      <c r="S77" s="12"/>
      <c r="T77" s="12"/>
    </row>
    <row r="78" spans="1:43" outlineLevel="1" x14ac:dyDescent="0.2">
      <c r="A78" s="298"/>
      <c r="C78" s="21">
        <f t="shared" si="96"/>
        <v>2028</v>
      </c>
      <c r="P78" s="12">
        <f>P$3-P34</f>
        <v>0</v>
      </c>
      <c r="Q78" s="12">
        <f>P78-Q34</f>
        <v>0</v>
      </c>
      <c r="R78" s="12">
        <f>Q78-R34</f>
        <v>0</v>
      </c>
      <c r="S78" s="12">
        <f>R78-S34</f>
        <v>0</v>
      </c>
      <c r="T78" s="12"/>
      <c r="U78" s="12"/>
    </row>
    <row r="79" spans="1:43" outlineLevel="1" x14ac:dyDescent="0.2">
      <c r="A79" s="298"/>
      <c r="C79" s="21">
        <f t="shared" si="96"/>
        <v>2029</v>
      </c>
      <c r="Q79" s="12">
        <f>Q$3-Q35</f>
        <v>0</v>
      </c>
      <c r="R79" s="12">
        <f>Q79-R35</f>
        <v>0</v>
      </c>
      <c r="S79" s="12">
        <f>R79-S35</f>
        <v>0</v>
      </c>
      <c r="T79" s="12">
        <f>S79-T35</f>
        <v>0</v>
      </c>
      <c r="U79" s="12"/>
      <c r="V79" s="12"/>
    </row>
    <row r="80" spans="1:43" outlineLevel="1" x14ac:dyDescent="0.2">
      <c r="A80" s="298"/>
      <c r="C80" s="21">
        <f t="shared" si="96"/>
        <v>2030</v>
      </c>
      <c r="R80" s="12">
        <f>R$3-R36</f>
        <v>0</v>
      </c>
      <c r="S80" s="12">
        <f>R80-S36</f>
        <v>0</v>
      </c>
      <c r="T80" s="12">
        <f>S80-T36</f>
        <v>0</v>
      </c>
      <c r="U80" s="12">
        <f>T80-U36</f>
        <v>0</v>
      </c>
      <c r="V80" s="12"/>
      <c r="W80" s="12"/>
    </row>
    <row r="81" spans="1:44" outlineLevel="1" x14ac:dyDescent="0.2">
      <c r="A81" s="298"/>
      <c r="C81" s="21">
        <f t="shared" si="96"/>
        <v>2031</v>
      </c>
      <c r="S81" s="12">
        <f>S$3-S37</f>
        <v>0</v>
      </c>
      <c r="T81" s="12">
        <f>S81-T37</f>
        <v>0</v>
      </c>
      <c r="U81" s="12">
        <f>T81-U37</f>
        <v>0</v>
      </c>
      <c r="V81" s="12">
        <f>U81-V37</f>
        <v>0</v>
      </c>
      <c r="W81" s="12"/>
      <c r="X81" s="12"/>
    </row>
    <row r="82" spans="1:44" outlineLevel="1" x14ac:dyDescent="0.2">
      <c r="A82" s="298"/>
      <c r="C82" s="21">
        <f t="shared" si="96"/>
        <v>2032</v>
      </c>
      <c r="T82" s="12">
        <f>T$3-T38</f>
        <v>0</v>
      </c>
      <c r="U82" s="12">
        <f>T82-U38</f>
        <v>0</v>
      </c>
      <c r="V82" s="12">
        <f>U82-V38</f>
        <v>0</v>
      </c>
      <c r="W82" s="12">
        <f>V82-W38</f>
        <v>0</v>
      </c>
      <c r="X82" s="12"/>
      <c r="Y82" s="12"/>
    </row>
    <row r="83" spans="1:44" outlineLevel="1" x14ac:dyDescent="0.2">
      <c r="A83" s="298"/>
      <c r="C83" s="21">
        <f t="shared" si="96"/>
        <v>2033</v>
      </c>
      <c r="U83" s="12">
        <f>U$3-U39</f>
        <v>0</v>
      </c>
      <c r="V83" s="12">
        <f>U83-V39</f>
        <v>0</v>
      </c>
      <c r="W83" s="12">
        <f>V83-W39</f>
        <v>0</v>
      </c>
      <c r="X83" s="12">
        <f>W83-X39</f>
        <v>0</v>
      </c>
      <c r="Y83" s="12"/>
      <c r="Z83" s="12"/>
    </row>
    <row r="84" spans="1:44" outlineLevel="1" x14ac:dyDescent="0.2">
      <c r="A84" s="298"/>
      <c r="C84" s="21">
        <f t="shared" si="96"/>
        <v>2034</v>
      </c>
      <c r="V84" s="12">
        <f>V$3-V40</f>
        <v>0</v>
      </c>
      <c r="W84" s="12">
        <f>V84-W40</f>
        <v>0</v>
      </c>
      <c r="X84" s="12">
        <f>W84-X40</f>
        <v>0</v>
      </c>
      <c r="Y84" s="12">
        <f>X84-Y40</f>
        <v>0</v>
      </c>
      <c r="Z84" s="12"/>
      <c r="AA84" s="12"/>
    </row>
    <row r="85" spans="1:44" outlineLevel="1" x14ac:dyDescent="0.2">
      <c r="A85" s="298"/>
      <c r="C85" s="21">
        <f t="shared" si="96"/>
        <v>2035</v>
      </c>
      <c r="W85" s="12">
        <f>W$3-W41</f>
        <v>0</v>
      </c>
      <c r="X85" s="12">
        <f>W85-X41</f>
        <v>0</v>
      </c>
      <c r="Y85" s="12">
        <f>X85-Y41</f>
        <v>0</v>
      </c>
      <c r="Z85" s="12">
        <f>Y85-Z41</f>
        <v>0</v>
      </c>
      <c r="AA85" s="12"/>
      <c r="AB85" s="12"/>
    </row>
    <row r="86" spans="1:44" outlineLevel="1" x14ac:dyDescent="0.2">
      <c r="A86" s="298"/>
      <c r="C86" s="21">
        <f t="shared" si="96"/>
        <v>2036</v>
      </c>
      <c r="X86" s="12">
        <f>X$3-X42</f>
        <v>0</v>
      </c>
      <c r="Y86" s="12">
        <f>X86-Y42</f>
        <v>0</v>
      </c>
      <c r="Z86" s="12">
        <f>Y86-Z42</f>
        <v>0</v>
      </c>
      <c r="AA86" s="12">
        <f>Z86-AA42</f>
        <v>0</v>
      </c>
      <c r="AB86" s="12"/>
      <c r="AC86" s="12"/>
    </row>
    <row r="87" spans="1:44" outlineLevel="1" x14ac:dyDescent="0.2">
      <c r="A87" s="298"/>
      <c r="C87" s="21">
        <f t="shared" si="96"/>
        <v>2037</v>
      </c>
      <c r="Y87" s="12">
        <f>Y$3-Y43</f>
        <v>0</v>
      </c>
      <c r="Z87" s="12">
        <f>Y87-Z43</f>
        <v>0</v>
      </c>
      <c r="AA87" s="12">
        <f>Z87-AA43</f>
        <v>0</v>
      </c>
      <c r="AB87" s="12">
        <f>AA87-AB43</f>
        <v>0</v>
      </c>
      <c r="AC87" s="12"/>
      <c r="AD87" s="12"/>
    </row>
    <row r="88" spans="1:44" outlineLevel="1" x14ac:dyDescent="0.2">
      <c r="A88" s="298"/>
      <c r="C88" s="21">
        <f t="shared" si="96"/>
        <v>2038</v>
      </c>
      <c r="Z88" s="12">
        <f>Z$3-Z44</f>
        <v>0</v>
      </c>
      <c r="AA88" s="12">
        <f>Z88-AA44</f>
        <v>0</v>
      </c>
      <c r="AB88" s="12">
        <f>AA88-AB44</f>
        <v>0</v>
      </c>
      <c r="AC88" s="12">
        <f>AB88-AC44</f>
        <v>0</v>
      </c>
      <c r="AD88" s="12"/>
      <c r="AE88" s="12"/>
    </row>
    <row r="89" spans="1:44" outlineLevel="1" x14ac:dyDescent="0.2">
      <c r="A89" s="298"/>
      <c r="C89" s="21">
        <f t="shared" si="96"/>
        <v>2039</v>
      </c>
      <c r="AA89" s="12">
        <f>AA$3-AA45</f>
        <v>0</v>
      </c>
      <c r="AB89" s="12">
        <f>AA89-AB45</f>
        <v>0</v>
      </c>
      <c r="AC89" s="12">
        <f>AB89-AC45</f>
        <v>0</v>
      </c>
      <c r="AD89" s="12">
        <f>AC89-AD45</f>
        <v>0</v>
      </c>
      <c r="AE89" s="12"/>
      <c r="AF89" s="12"/>
    </row>
    <row r="90" spans="1:44" outlineLevel="1" x14ac:dyDescent="0.2">
      <c r="A90" s="298"/>
      <c r="C90" s="21">
        <f t="shared" si="96"/>
        <v>2040</v>
      </c>
      <c r="AA90" s="12"/>
      <c r="AB90" s="12">
        <f>AB$3-AB46</f>
        <v>0</v>
      </c>
      <c r="AC90" s="12">
        <f>AB90-AC46</f>
        <v>0</v>
      </c>
      <c r="AD90" s="12">
        <f>AC90-AD46</f>
        <v>0</v>
      </c>
      <c r="AE90" s="12">
        <f>AD90-AE46</f>
        <v>0</v>
      </c>
      <c r="AF90" s="12"/>
      <c r="AG90" s="12"/>
    </row>
    <row r="91" spans="1:44" outlineLevel="1" x14ac:dyDescent="0.2">
      <c r="A91" s="298"/>
      <c r="C91" s="21">
        <f t="shared" si="96"/>
        <v>2041</v>
      </c>
      <c r="AC91" s="12">
        <f>AC$3-AC47</f>
        <v>0</v>
      </c>
      <c r="AD91" s="12">
        <f>AC91-AD47</f>
        <v>0</v>
      </c>
      <c r="AE91" s="12">
        <f>AD91-AE47</f>
        <v>0</v>
      </c>
      <c r="AF91" s="12">
        <f>AE91-AF47</f>
        <v>0</v>
      </c>
      <c r="AG91" s="12"/>
      <c r="AH91" s="12"/>
    </row>
    <row r="92" spans="1:44" outlineLevel="1" x14ac:dyDescent="0.2">
      <c r="A92" s="298"/>
      <c r="C92" s="21">
        <f t="shared" si="96"/>
        <v>2042</v>
      </c>
      <c r="AD92" s="12">
        <f>AD$3-AD48</f>
        <v>0</v>
      </c>
      <c r="AE92" s="12">
        <f>AD92-AE48</f>
        <v>0</v>
      </c>
      <c r="AF92" s="12">
        <f>AE92-AF48</f>
        <v>0</v>
      </c>
      <c r="AG92" s="12">
        <f>AF92-AG48</f>
        <v>0</v>
      </c>
      <c r="AH92" s="12"/>
      <c r="AI92" s="12"/>
    </row>
    <row r="93" spans="1:44" outlineLevel="1" x14ac:dyDescent="0.2">
      <c r="A93" s="298"/>
      <c r="C93" s="21">
        <f t="shared" si="96"/>
        <v>2043</v>
      </c>
      <c r="AE93" s="12">
        <f>AE$3-AE49</f>
        <v>0</v>
      </c>
      <c r="AF93" s="12">
        <f>AE93-AF49</f>
        <v>0</v>
      </c>
      <c r="AG93" s="12">
        <f>AF93-AG49</f>
        <v>0</v>
      </c>
      <c r="AH93" s="12">
        <f>AG93-AH49</f>
        <v>0</v>
      </c>
      <c r="AI93" s="12"/>
      <c r="AJ93" s="12"/>
    </row>
    <row r="94" spans="1:44" outlineLevel="1" x14ac:dyDescent="0.2">
      <c r="A94" s="298"/>
      <c r="C94" s="21">
        <f t="shared" si="96"/>
        <v>2044</v>
      </c>
      <c r="AF94" s="12">
        <f>AF$3-AF50</f>
        <v>0</v>
      </c>
      <c r="AG94" s="12">
        <f>AF94-AG50</f>
        <v>0</v>
      </c>
      <c r="AH94" s="12">
        <f>AG94-AH50</f>
        <v>0</v>
      </c>
      <c r="AI94" s="12">
        <f>AH94-AI50</f>
        <v>0</v>
      </c>
      <c r="AJ94" s="12"/>
      <c r="AK94" s="12"/>
      <c r="AL94" s="12"/>
      <c r="AM94" s="12"/>
      <c r="AN94" s="12"/>
      <c r="AO94" s="12"/>
      <c r="AP94" s="12"/>
    </row>
    <row r="95" spans="1:44" outlineLevel="1" x14ac:dyDescent="0.2">
      <c r="A95" s="298"/>
      <c r="C95" s="21">
        <f t="shared" si="96"/>
        <v>2045</v>
      </c>
      <c r="AG95" s="12">
        <f>AG$3-AG51</f>
        <v>0</v>
      </c>
      <c r="AH95" s="12">
        <f>AG95-AH51</f>
        <v>0</v>
      </c>
      <c r="AI95" s="12">
        <f>AH95-AI51</f>
        <v>0</v>
      </c>
      <c r="AJ95" s="12">
        <f>AI95-AJ51</f>
        <v>0</v>
      </c>
      <c r="AK95" s="12"/>
      <c r="AL95" s="12"/>
      <c r="AQ95" s="12"/>
    </row>
    <row r="96" spans="1:44" outlineLevel="1" x14ac:dyDescent="0.2">
      <c r="A96" s="298"/>
      <c r="C96" s="21">
        <f t="shared" si="96"/>
        <v>2046</v>
      </c>
      <c r="AH96" s="12">
        <f>AH$3-AH52</f>
        <v>0</v>
      </c>
      <c r="AI96" s="12">
        <f>AH96-AI52</f>
        <v>0</v>
      </c>
      <c r="AJ96" s="12">
        <f>AI96-AJ52</f>
        <v>0</v>
      </c>
      <c r="AK96" s="12">
        <f>AJ96-AK52</f>
        <v>0</v>
      </c>
      <c r="AL96" s="12"/>
      <c r="AM96" s="12"/>
      <c r="AQ96" s="12"/>
      <c r="AR96" s="12"/>
    </row>
    <row r="97" spans="1:48" outlineLevel="1" x14ac:dyDescent="0.2">
      <c r="A97" s="298"/>
      <c r="C97" s="21">
        <f t="shared" si="96"/>
        <v>2047</v>
      </c>
      <c r="AI97" s="12">
        <f>AI$3-AI53</f>
        <v>0</v>
      </c>
      <c r="AJ97" s="12">
        <f>AI97-AJ53</f>
        <v>0</v>
      </c>
      <c r="AK97" s="12">
        <f>AJ97-AK53</f>
        <v>0</v>
      </c>
      <c r="AL97" s="12">
        <f>AK97-AL53</f>
        <v>0</v>
      </c>
      <c r="AM97" s="12"/>
      <c r="AN97" s="12"/>
      <c r="AQ97" s="12"/>
      <c r="AR97" s="12"/>
      <c r="AS97" s="12"/>
    </row>
    <row r="98" spans="1:48" outlineLevel="1" x14ac:dyDescent="0.2">
      <c r="A98" s="298"/>
      <c r="C98" s="21">
        <f t="shared" si="96"/>
        <v>2048</v>
      </c>
      <c r="AJ98" s="12">
        <f>AJ$3-AJ54</f>
        <v>0</v>
      </c>
      <c r="AK98" s="12">
        <f>AJ98-AK54</f>
        <v>0</v>
      </c>
      <c r="AL98" s="12">
        <f>AK98-AL54</f>
        <v>0</v>
      </c>
      <c r="AM98" s="12">
        <f>AL98-AM54</f>
        <v>0</v>
      </c>
      <c r="AN98" s="12"/>
      <c r="AO98" s="12"/>
      <c r="AQ98" s="12"/>
      <c r="AR98" s="12"/>
      <c r="AS98" s="12"/>
      <c r="AT98" s="12"/>
    </row>
    <row r="99" spans="1:48" outlineLevel="1" x14ac:dyDescent="0.2">
      <c r="A99" s="298"/>
      <c r="C99" s="21">
        <f t="shared" si="96"/>
        <v>2049</v>
      </c>
      <c r="AK99" s="12">
        <f>AK$3-AK55</f>
        <v>0</v>
      </c>
      <c r="AL99" s="12">
        <f>AK99-AL55</f>
        <v>0</v>
      </c>
      <c r="AM99" s="12">
        <f>AL99-AM55</f>
        <v>0</v>
      </c>
      <c r="AN99" s="12">
        <f>AM99-AN55</f>
        <v>0</v>
      </c>
      <c r="AO99" s="12"/>
      <c r="AP99" s="12"/>
      <c r="AQ99" s="12"/>
      <c r="AR99" s="12"/>
      <c r="AS99" s="12"/>
      <c r="AT99" s="12"/>
      <c r="AU99" s="12"/>
    </row>
    <row r="100" spans="1:48" outlineLevel="1" x14ac:dyDescent="0.2">
      <c r="A100" s="298"/>
      <c r="C100" s="21">
        <f t="shared" si="96"/>
        <v>2050</v>
      </c>
      <c r="AK100" s="12"/>
      <c r="AL100" s="12">
        <f>AL$3-AL56</f>
        <v>0</v>
      </c>
      <c r="AM100" s="12">
        <f>AL100-AM56</f>
        <v>0</v>
      </c>
      <c r="AN100" s="12">
        <f>AM100-AN56</f>
        <v>0</v>
      </c>
      <c r="AO100" s="12">
        <f>AN100-AO56</f>
        <v>0</v>
      </c>
      <c r="AP100" s="12"/>
      <c r="AQ100" s="12"/>
      <c r="AR100" s="12"/>
      <c r="AS100" s="12"/>
      <c r="AT100" s="12"/>
      <c r="AU100" s="12"/>
    </row>
    <row r="101" spans="1:48" outlineLevel="1" x14ac:dyDescent="0.2">
      <c r="A101" s="298"/>
      <c r="C101" s="21">
        <f t="shared" si="96"/>
        <v>2051</v>
      </c>
      <c r="AK101" s="12"/>
      <c r="AM101" s="12">
        <f>AM$3-AM57</f>
        <v>0</v>
      </c>
      <c r="AN101" s="12">
        <f>AM101-AN57</f>
        <v>0</v>
      </c>
      <c r="AO101" s="12">
        <f>AN101-AO57</f>
        <v>0</v>
      </c>
      <c r="AP101" s="12">
        <f>AO101-AP57</f>
        <v>0</v>
      </c>
      <c r="AQ101" s="12"/>
      <c r="AR101" s="12"/>
      <c r="AS101" s="12"/>
      <c r="AT101" s="12"/>
      <c r="AU101" s="12"/>
    </row>
    <row r="102" spans="1:48" outlineLevel="1" x14ac:dyDescent="0.2">
      <c r="A102" s="298"/>
      <c r="C102" s="21">
        <f t="shared" si="96"/>
        <v>2052</v>
      </c>
      <c r="AK102" s="12"/>
      <c r="AN102" s="12">
        <f>AN$3-AN58</f>
        <v>0</v>
      </c>
      <c r="AO102" s="12">
        <f>AN102-AO58</f>
        <v>0</v>
      </c>
      <c r="AP102" s="12">
        <f>AO102-AP58</f>
        <v>0</v>
      </c>
      <c r="AQ102" s="12">
        <f>AP102-AQ58</f>
        <v>0</v>
      </c>
      <c r="AR102" s="12"/>
      <c r="AS102" s="12"/>
      <c r="AT102" s="12"/>
      <c r="AU102" s="12"/>
    </row>
    <row r="103" spans="1:48" outlineLevel="1" x14ac:dyDescent="0.2">
      <c r="A103" s="298"/>
      <c r="C103" s="21">
        <f t="shared" si="96"/>
        <v>2053</v>
      </c>
      <c r="AK103" s="12"/>
      <c r="AO103" s="12">
        <f>AO$3-AO59</f>
        <v>0</v>
      </c>
      <c r="AP103" s="12">
        <f>AO103-AP59</f>
        <v>0</v>
      </c>
      <c r="AQ103" s="12">
        <f>AP103-AQ59</f>
        <v>0</v>
      </c>
      <c r="AR103" s="12"/>
      <c r="AS103" s="12"/>
      <c r="AT103" s="12"/>
      <c r="AU103" s="12"/>
    </row>
    <row r="104" spans="1:48" outlineLevel="1" x14ac:dyDescent="0.2">
      <c r="A104" s="298"/>
      <c r="C104" s="21">
        <f t="shared" si="96"/>
        <v>2054</v>
      </c>
      <c r="AK104" s="12"/>
      <c r="AP104" s="12">
        <f>AP$3-AP60</f>
        <v>0</v>
      </c>
      <c r="AQ104" s="12">
        <f>AP104-AQ60</f>
        <v>0</v>
      </c>
      <c r="AR104" s="12"/>
      <c r="AS104" s="12"/>
      <c r="AT104" s="12"/>
      <c r="AU104" s="12"/>
    </row>
    <row r="105" spans="1:48" outlineLevel="1" x14ac:dyDescent="0.2">
      <c r="A105" s="298"/>
      <c r="C105" s="21">
        <f t="shared" si="96"/>
        <v>2055</v>
      </c>
      <c r="AQ105" s="12">
        <f>AQ$3-AQ61</f>
        <v>0</v>
      </c>
      <c r="AR105" s="12"/>
      <c r="AS105" s="12"/>
      <c r="AT105" s="12"/>
      <c r="AU105" s="12"/>
      <c r="AV105" s="12"/>
    </row>
    <row r="106" spans="1:48" x14ac:dyDescent="0.2">
      <c r="C106" s="11"/>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row>
    <row r="107" spans="1:48" x14ac:dyDescent="0.2">
      <c r="C107" s="11"/>
      <c r="D107" s="12"/>
      <c r="E107" s="12"/>
      <c r="F107" s="12"/>
      <c r="G107" s="12"/>
      <c r="H107" s="12"/>
      <c r="I107" s="12"/>
      <c r="J107" s="12"/>
      <c r="K107" s="12"/>
      <c r="L107" s="12"/>
      <c r="M107" s="12"/>
      <c r="N107" s="12"/>
      <c r="O107" s="12"/>
    </row>
    <row r="108" spans="1:48" outlineLevel="1" x14ac:dyDescent="0.2">
      <c r="A108" s="23"/>
      <c r="C108" s="3" t="s">
        <v>28</v>
      </c>
      <c r="D108" s="3"/>
      <c r="E108" s="6">
        <v>2</v>
      </c>
    </row>
    <row r="109" spans="1:48" s="10" customFormat="1" outlineLevel="1" x14ac:dyDescent="0.2">
      <c r="A109" s="24"/>
      <c r="C109" s="20" t="s">
        <v>35</v>
      </c>
      <c r="E109" s="5">
        <v>6</v>
      </c>
      <c r="H109" s="10" t="s">
        <v>14</v>
      </c>
    </row>
    <row r="110" spans="1:48" s="10" customFormat="1" outlineLevel="1" x14ac:dyDescent="0.2">
      <c r="A110" s="24"/>
      <c r="C110" s="20" t="s">
        <v>33</v>
      </c>
      <c r="E110" s="5">
        <v>7</v>
      </c>
      <c r="H110" s="4"/>
    </row>
    <row r="111" spans="1:48" s="19" customFormat="1" outlineLevel="1" x14ac:dyDescent="0.2">
      <c r="A111" s="25"/>
      <c r="D111" s="18">
        <f>'Peňažné toky projektu'!$B$18</f>
        <v>2016</v>
      </c>
      <c r="E111" s="18">
        <f>D111+1</f>
        <v>2017</v>
      </c>
      <c r="F111" s="18">
        <f t="shared" ref="F111:AK111" si="97">E111+1</f>
        <v>2018</v>
      </c>
      <c r="G111" s="18">
        <f t="shared" si="97"/>
        <v>2019</v>
      </c>
      <c r="H111" s="18">
        <f t="shared" si="97"/>
        <v>2020</v>
      </c>
      <c r="I111" s="18">
        <f t="shared" si="97"/>
        <v>2021</v>
      </c>
      <c r="J111" s="18">
        <f t="shared" si="97"/>
        <v>2022</v>
      </c>
      <c r="K111" s="18">
        <f t="shared" si="97"/>
        <v>2023</v>
      </c>
      <c r="L111" s="18">
        <f t="shared" si="97"/>
        <v>2024</v>
      </c>
      <c r="M111" s="18">
        <f t="shared" si="97"/>
        <v>2025</v>
      </c>
      <c r="N111" s="18">
        <f t="shared" si="97"/>
        <v>2026</v>
      </c>
      <c r="O111" s="18">
        <f t="shared" si="97"/>
        <v>2027</v>
      </c>
      <c r="P111" s="18">
        <f t="shared" si="97"/>
        <v>2028</v>
      </c>
      <c r="Q111" s="18">
        <f t="shared" si="97"/>
        <v>2029</v>
      </c>
      <c r="R111" s="18">
        <f t="shared" si="97"/>
        <v>2030</v>
      </c>
      <c r="S111" s="18">
        <f t="shared" si="97"/>
        <v>2031</v>
      </c>
      <c r="T111" s="18">
        <f t="shared" si="97"/>
        <v>2032</v>
      </c>
      <c r="U111" s="18">
        <f t="shared" si="97"/>
        <v>2033</v>
      </c>
      <c r="V111" s="18">
        <f t="shared" si="97"/>
        <v>2034</v>
      </c>
      <c r="W111" s="18">
        <f t="shared" si="97"/>
        <v>2035</v>
      </c>
      <c r="X111" s="18">
        <f t="shared" si="97"/>
        <v>2036</v>
      </c>
      <c r="Y111" s="18">
        <f t="shared" si="97"/>
        <v>2037</v>
      </c>
      <c r="Z111" s="18">
        <f t="shared" si="97"/>
        <v>2038</v>
      </c>
      <c r="AA111" s="18">
        <f t="shared" si="97"/>
        <v>2039</v>
      </c>
      <c r="AB111" s="18">
        <f t="shared" si="97"/>
        <v>2040</v>
      </c>
      <c r="AC111" s="18">
        <f t="shared" si="97"/>
        <v>2041</v>
      </c>
      <c r="AD111" s="18">
        <f t="shared" si="97"/>
        <v>2042</v>
      </c>
      <c r="AE111" s="18">
        <f t="shared" si="97"/>
        <v>2043</v>
      </c>
      <c r="AF111" s="18">
        <f t="shared" si="97"/>
        <v>2044</v>
      </c>
      <c r="AG111" s="18">
        <f t="shared" si="97"/>
        <v>2045</v>
      </c>
      <c r="AH111" s="18">
        <f t="shared" si="97"/>
        <v>2046</v>
      </c>
      <c r="AI111" s="18">
        <f t="shared" si="97"/>
        <v>2047</v>
      </c>
      <c r="AJ111" s="18">
        <f t="shared" si="97"/>
        <v>2048</v>
      </c>
      <c r="AK111" s="18">
        <f t="shared" si="97"/>
        <v>2049</v>
      </c>
      <c r="AL111" s="18">
        <f t="shared" ref="AL111" si="98">AK111+1</f>
        <v>2050</v>
      </c>
      <c r="AM111" s="18">
        <f t="shared" ref="AM111" si="99">AL111+1</f>
        <v>2051</v>
      </c>
      <c r="AN111" s="18">
        <f t="shared" ref="AN111" si="100">AM111+1</f>
        <v>2052</v>
      </c>
      <c r="AO111" s="18">
        <f t="shared" ref="AO111" si="101">AN111+1</f>
        <v>2053</v>
      </c>
      <c r="AP111" s="18">
        <f t="shared" ref="AP111" si="102">AO111+1</f>
        <v>2054</v>
      </c>
      <c r="AQ111" s="18">
        <f t="shared" ref="AQ111" si="103">AP111+1</f>
        <v>2055</v>
      </c>
    </row>
    <row r="112" spans="1:48" outlineLevel="1" x14ac:dyDescent="0.2">
      <c r="A112" s="23"/>
      <c r="C112" s="21">
        <f>D111</f>
        <v>2016</v>
      </c>
      <c r="D112" s="12">
        <f>D$4/$E$109</f>
        <v>0</v>
      </c>
      <c r="E112" s="12">
        <f t="shared" ref="E112:J112" si="104">(2*D156)/($E$110-(E$111-$C112))</f>
        <v>0</v>
      </c>
      <c r="F112" s="12">
        <f t="shared" si="104"/>
        <v>0</v>
      </c>
      <c r="G112" s="12">
        <f t="shared" si="104"/>
        <v>0</v>
      </c>
      <c r="H112" s="12">
        <f t="shared" si="104"/>
        <v>0</v>
      </c>
      <c r="I112" s="12">
        <f t="shared" si="104"/>
        <v>0</v>
      </c>
      <c r="J112" s="12">
        <f t="shared" si="104"/>
        <v>0</v>
      </c>
      <c r="K112" s="12"/>
      <c r="L112" s="12"/>
      <c r="M112" s="12"/>
      <c r="N112" s="12"/>
      <c r="O112" s="12"/>
    </row>
    <row r="113" spans="1:26" outlineLevel="1" x14ac:dyDescent="0.2">
      <c r="A113" s="23"/>
      <c r="C113" s="21">
        <f>C112+1</f>
        <v>2017</v>
      </c>
      <c r="D113" s="12"/>
      <c r="E113" s="12">
        <f>E$4/$E$109</f>
        <v>0</v>
      </c>
      <c r="F113" s="12">
        <f t="shared" ref="F113:K113" si="105">(2*E157)/($E$110-(F$111-$C113))</f>
        <v>0</v>
      </c>
      <c r="G113" s="12">
        <f t="shared" si="105"/>
        <v>0</v>
      </c>
      <c r="H113" s="12">
        <f t="shared" si="105"/>
        <v>0</v>
      </c>
      <c r="I113" s="12">
        <f t="shared" si="105"/>
        <v>0</v>
      </c>
      <c r="J113" s="12">
        <f t="shared" si="105"/>
        <v>0</v>
      </c>
      <c r="K113" s="12">
        <f t="shared" si="105"/>
        <v>0</v>
      </c>
      <c r="L113" s="12"/>
      <c r="M113" s="12"/>
      <c r="N113" s="12"/>
      <c r="O113" s="12"/>
      <c r="P113" s="12"/>
    </row>
    <row r="114" spans="1:26" outlineLevel="1" x14ac:dyDescent="0.2">
      <c r="A114" s="23"/>
      <c r="C114" s="21">
        <f t="shared" ref="C114:C151" si="106">C113+1</f>
        <v>2018</v>
      </c>
      <c r="D114" s="12"/>
      <c r="E114" s="12"/>
      <c r="F114" s="12">
        <f>F$4/$E$109</f>
        <v>0</v>
      </c>
      <c r="G114" s="12">
        <f t="shared" ref="G114:L114" si="107">(2*F158)/($E$110-(G$111-$C114))</f>
        <v>0</v>
      </c>
      <c r="H114" s="12">
        <f t="shared" si="107"/>
        <v>0</v>
      </c>
      <c r="I114" s="12">
        <f t="shared" si="107"/>
        <v>0</v>
      </c>
      <c r="J114" s="12">
        <f t="shared" si="107"/>
        <v>0</v>
      </c>
      <c r="K114" s="12">
        <f t="shared" si="107"/>
        <v>0</v>
      </c>
      <c r="L114" s="12">
        <f t="shared" si="107"/>
        <v>0</v>
      </c>
      <c r="M114" s="12"/>
      <c r="N114" s="12"/>
      <c r="O114" s="12"/>
      <c r="P114" s="12"/>
    </row>
    <row r="115" spans="1:26" outlineLevel="1" x14ac:dyDescent="0.2">
      <c r="A115" s="23"/>
      <c r="C115" s="21">
        <f t="shared" si="106"/>
        <v>2019</v>
      </c>
      <c r="D115" s="12"/>
      <c r="E115" s="12"/>
      <c r="F115" s="12"/>
      <c r="G115" s="12">
        <f>G$4/$E$109</f>
        <v>0</v>
      </c>
      <c r="H115" s="12">
        <f t="shared" ref="H115:M115" si="108">(2*G159)/($E$110-(H$111-$C115))</f>
        <v>0</v>
      </c>
      <c r="I115" s="12">
        <f t="shared" si="108"/>
        <v>0</v>
      </c>
      <c r="J115" s="12">
        <f t="shared" si="108"/>
        <v>0</v>
      </c>
      <c r="K115" s="12">
        <f t="shared" si="108"/>
        <v>0</v>
      </c>
      <c r="L115" s="12">
        <f t="shared" si="108"/>
        <v>0</v>
      </c>
      <c r="M115" s="12">
        <f t="shared" si="108"/>
        <v>0</v>
      </c>
      <c r="N115" s="12"/>
      <c r="O115" s="12"/>
      <c r="P115" s="12"/>
    </row>
    <row r="116" spans="1:26" outlineLevel="1" x14ac:dyDescent="0.2">
      <c r="A116" s="23"/>
      <c r="C116" s="21">
        <f t="shared" si="106"/>
        <v>2020</v>
      </c>
      <c r="D116" s="12"/>
      <c r="E116" s="12"/>
      <c r="F116" s="12"/>
      <c r="G116" s="12"/>
      <c r="H116" s="12">
        <f>H$4/$E$109</f>
        <v>0</v>
      </c>
      <c r="I116" s="12">
        <f t="shared" ref="I116:N116" si="109">(2*H160)/($E$110-(I$111-$C116))</f>
        <v>0</v>
      </c>
      <c r="J116" s="12">
        <f t="shared" si="109"/>
        <v>0</v>
      </c>
      <c r="K116" s="12">
        <f t="shared" si="109"/>
        <v>0</v>
      </c>
      <c r="L116" s="12">
        <f t="shared" si="109"/>
        <v>0</v>
      </c>
      <c r="M116" s="12">
        <f t="shared" si="109"/>
        <v>0</v>
      </c>
      <c r="N116" s="12">
        <f t="shared" si="109"/>
        <v>0</v>
      </c>
      <c r="O116" s="12"/>
      <c r="P116" s="12"/>
    </row>
    <row r="117" spans="1:26" outlineLevel="1" x14ac:dyDescent="0.2">
      <c r="A117" s="23"/>
      <c r="C117" s="21">
        <f t="shared" si="106"/>
        <v>2021</v>
      </c>
      <c r="D117" s="12"/>
      <c r="E117" s="12"/>
      <c r="F117" s="12"/>
      <c r="G117" s="12"/>
      <c r="H117" s="12"/>
      <c r="I117" s="12">
        <f>I$4/$E$109</f>
        <v>0</v>
      </c>
      <c r="J117" s="12">
        <f t="shared" ref="J117:O117" si="110">(2*I161)/($E$110-(J$111-$C117))</f>
        <v>0</v>
      </c>
      <c r="K117" s="12">
        <f t="shared" si="110"/>
        <v>0</v>
      </c>
      <c r="L117" s="12">
        <f t="shared" si="110"/>
        <v>0</v>
      </c>
      <c r="M117" s="12">
        <f t="shared" si="110"/>
        <v>0</v>
      </c>
      <c r="N117" s="12">
        <f t="shared" si="110"/>
        <v>0</v>
      </c>
      <c r="O117" s="12">
        <f t="shared" si="110"/>
        <v>0</v>
      </c>
      <c r="P117" s="12"/>
    </row>
    <row r="118" spans="1:26" outlineLevel="1" x14ac:dyDescent="0.2">
      <c r="A118" s="23"/>
      <c r="C118" s="21">
        <f t="shared" si="106"/>
        <v>2022</v>
      </c>
      <c r="D118" s="12"/>
      <c r="E118" s="12"/>
      <c r="F118" s="12"/>
      <c r="G118" s="12"/>
      <c r="H118" s="12"/>
      <c r="I118" s="12"/>
      <c r="J118" s="12">
        <f>J$4/$E$109</f>
        <v>0</v>
      </c>
      <c r="K118" s="12">
        <f t="shared" ref="K118:P118" si="111">(2*J162)/($E$110-(K$111-$C118))</f>
        <v>0</v>
      </c>
      <c r="L118" s="12">
        <f t="shared" si="111"/>
        <v>0</v>
      </c>
      <c r="M118" s="12">
        <f t="shared" si="111"/>
        <v>0</v>
      </c>
      <c r="N118" s="12">
        <f t="shared" si="111"/>
        <v>0</v>
      </c>
      <c r="O118" s="12">
        <f t="shared" si="111"/>
        <v>0</v>
      </c>
      <c r="P118" s="12">
        <f t="shared" si="111"/>
        <v>0</v>
      </c>
    </row>
    <row r="119" spans="1:26" outlineLevel="1" x14ac:dyDescent="0.2">
      <c r="A119" s="23"/>
      <c r="C119" s="21">
        <f t="shared" si="106"/>
        <v>2023</v>
      </c>
      <c r="D119" s="12"/>
      <c r="E119" s="12"/>
      <c r="F119" s="12"/>
      <c r="G119" s="12"/>
      <c r="H119" s="12"/>
      <c r="I119" s="12"/>
      <c r="J119" s="12"/>
      <c r="K119" s="12">
        <f>K$4/$E$109</f>
        <v>0</v>
      </c>
      <c r="L119" s="12">
        <f t="shared" ref="L119:Q119" si="112">(2*K163)/($E$110-(L$111-$C119))</f>
        <v>0</v>
      </c>
      <c r="M119" s="12">
        <f t="shared" si="112"/>
        <v>0</v>
      </c>
      <c r="N119" s="12">
        <f t="shared" si="112"/>
        <v>0</v>
      </c>
      <c r="O119" s="12">
        <f t="shared" si="112"/>
        <v>0</v>
      </c>
      <c r="P119" s="12">
        <f t="shared" si="112"/>
        <v>0</v>
      </c>
      <c r="Q119" s="12">
        <f t="shared" si="112"/>
        <v>0</v>
      </c>
    </row>
    <row r="120" spans="1:26" outlineLevel="1" x14ac:dyDescent="0.2">
      <c r="A120" s="23"/>
      <c r="C120" s="21">
        <f t="shared" si="106"/>
        <v>2024</v>
      </c>
      <c r="D120" s="12"/>
      <c r="E120" s="12"/>
      <c r="F120" s="12"/>
      <c r="G120" s="12"/>
      <c r="H120" s="12"/>
      <c r="I120" s="12"/>
      <c r="J120" s="12"/>
      <c r="K120" s="12"/>
      <c r="L120" s="12">
        <f>L$4/$E$109</f>
        <v>0</v>
      </c>
      <c r="M120" s="12">
        <f t="shared" ref="M120:R120" si="113">(2*L164)/($E$110-(M$111-$C120))</f>
        <v>0</v>
      </c>
      <c r="N120" s="12">
        <f t="shared" si="113"/>
        <v>0</v>
      </c>
      <c r="O120" s="12">
        <f t="shared" si="113"/>
        <v>0</v>
      </c>
      <c r="P120" s="12">
        <f t="shared" si="113"/>
        <v>0</v>
      </c>
      <c r="Q120" s="12">
        <f t="shared" si="113"/>
        <v>0</v>
      </c>
      <c r="R120" s="12">
        <f t="shared" si="113"/>
        <v>0</v>
      </c>
    </row>
    <row r="121" spans="1:26" outlineLevel="1" x14ac:dyDescent="0.2">
      <c r="A121" s="23"/>
      <c r="C121" s="21">
        <f t="shared" si="106"/>
        <v>2025</v>
      </c>
      <c r="D121" s="12"/>
      <c r="E121" s="12"/>
      <c r="F121" s="12"/>
      <c r="G121" s="12"/>
      <c r="H121" s="12"/>
      <c r="I121" s="12"/>
      <c r="J121" s="12"/>
      <c r="K121" s="12"/>
      <c r="L121" s="12"/>
      <c r="M121" s="12">
        <f>M$4/$E$109</f>
        <v>0</v>
      </c>
      <c r="N121" s="12">
        <f t="shared" ref="N121:S121" si="114">(2*M165)/($E$110-(N$111-$C121))</f>
        <v>0</v>
      </c>
      <c r="O121" s="12">
        <f t="shared" si="114"/>
        <v>0</v>
      </c>
      <c r="P121" s="12">
        <f t="shared" si="114"/>
        <v>0</v>
      </c>
      <c r="Q121" s="12">
        <f t="shared" si="114"/>
        <v>0</v>
      </c>
      <c r="R121" s="12">
        <f t="shared" si="114"/>
        <v>0</v>
      </c>
      <c r="S121" s="12">
        <f t="shared" si="114"/>
        <v>0</v>
      </c>
    </row>
    <row r="122" spans="1:26" outlineLevel="1" x14ac:dyDescent="0.2">
      <c r="A122" s="23"/>
      <c r="C122" s="21">
        <f t="shared" si="106"/>
        <v>2026</v>
      </c>
      <c r="D122" s="12"/>
      <c r="E122" s="12"/>
      <c r="F122" s="12"/>
      <c r="G122" s="12"/>
      <c r="H122" s="12"/>
      <c r="I122" s="12"/>
      <c r="J122" s="12"/>
      <c r="K122" s="12"/>
      <c r="L122" s="12"/>
      <c r="M122" s="12"/>
      <c r="N122" s="12">
        <f>N$4/$E$109</f>
        <v>0</v>
      </c>
      <c r="O122" s="12">
        <f t="shared" ref="O122:T122" si="115">(2*N166)/($E$110-(O$111-$C122))</f>
        <v>0</v>
      </c>
      <c r="P122" s="12">
        <f t="shared" si="115"/>
        <v>0</v>
      </c>
      <c r="Q122" s="12">
        <f t="shared" si="115"/>
        <v>0</v>
      </c>
      <c r="R122" s="12">
        <f t="shared" si="115"/>
        <v>0</v>
      </c>
      <c r="S122" s="12">
        <f t="shared" si="115"/>
        <v>0</v>
      </c>
      <c r="T122" s="12">
        <f t="shared" si="115"/>
        <v>0</v>
      </c>
    </row>
    <row r="123" spans="1:26" outlineLevel="1" x14ac:dyDescent="0.2">
      <c r="A123" s="23"/>
      <c r="C123" s="21">
        <f t="shared" si="106"/>
        <v>2027</v>
      </c>
      <c r="D123" s="12"/>
      <c r="E123" s="12"/>
      <c r="F123" s="12"/>
      <c r="G123" s="12"/>
      <c r="H123" s="12"/>
      <c r="I123" s="12"/>
      <c r="J123" s="12"/>
      <c r="K123" s="12"/>
      <c r="L123" s="12"/>
      <c r="M123" s="12"/>
      <c r="N123" s="12"/>
      <c r="O123" s="12">
        <f>O$4/$E$109</f>
        <v>0</v>
      </c>
      <c r="P123" s="12">
        <f t="shared" ref="P123:U123" si="116">(2*O167)/($E$110-(P$111-$C123))</f>
        <v>0</v>
      </c>
      <c r="Q123" s="12">
        <f t="shared" si="116"/>
        <v>0</v>
      </c>
      <c r="R123" s="12">
        <f t="shared" si="116"/>
        <v>0</v>
      </c>
      <c r="S123" s="12">
        <f t="shared" si="116"/>
        <v>0</v>
      </c>
      <c r="T123" s="12">
        <f t="shared" si="116"/>
        <v>0</v>
      </c>
      <c r="U123" s="12">
        <f t="shared" si="116"/>
        <v>0</v>
      </c>
    </row>
    <row r="124" spans="1:26" outlineLevel="1" x14ac:dyDescent="0.2">
      <c r="A124" s="23"/>
      <c r="C124" s="21">
        <f t="shared" si="106"/>
        <v>2028</v>
      </c>
      <c r="D124" s="12"/>
      <c r="E124" s="12"/>
      <c r="F124" s="12"/>
      <c r="G124" s="12"/>
      <c r="H124" s="12"/>
      <c r="I124" s="12"/>
      <c r="J124" s="12"/>
      <c r="K124" s="12"/>
      <c r="L124" s="12"/>
      <c r="M124" s="12"/>
      <c r="N124" s="12"/>
      <c r="O124" s="12"/>
      <c r="P124" s="12">
        <f>P$4/$E$109</f>
        <v>2000</v>
      </c>
      <c r="Q124" s="12">
        <f t="shared" ref="Q124:V124" si="117">(2*P168)/($E$110-(Q$111-$C124))</f>
        <v>3333.3333333333335</v>
      </c>
      <c r="R124" s="12">
        <f t="shared" si="117"/>
        <v>2666.6666666666665</v>
      </c>
      <c r="S124" s="12">
        <f t="shared" si="117"/>
        <v>1999.9999999999998</v>
      </c>
      <c r="T124" s="12">
        <f t="shared" si="117"/>
        <v>1333.3333333333333</v>
      </c>
      <c r="U124" s="12">
        <f t="shared" si="117"/>
        <v>666.66666666666652</v>
      </c>
      <c r="V124" s="12">
        <f t="shared" si="117"/>
        <v>0</v>
      </c>
    </row>
    <row r="125" spans="1:26" outlineLevel="1" x14ac:dyDescent="0.2">
      <c r="A125" s="23"/>
      <c r="C125" s="21">
        <f t="shared" si="106"/>
        <v>2029</v>
      </c>
      <c r="D125" s="12"/>
      <c r="E125" s="12"/>
      <c r="F125" s="12"/>
      <c r="G125" s="12"/>
      <c r="H125" s="12"/>
      <c r="I125" s="12"/>
      <c r="J125" s="12"/>
      <c r="K125" s="12"/>
      <c r="L125" s="12"/>
      <c r="M125" s="12"/>
      <c r="N125" s="12"/>
      <c r="O125" s="12"/>
      <c r="P125" s="12"/>
      <c r="Q125" s="12">
        <f>Q$4/$E$109</f>
        <v>0</v>
      </c>
      <c r="R125" s="12">
        <f t="shared" ref="R125:W125" si="118">(2*Q169)/($E$110-(R$111-$C125))</f>
        <v>0</v>
      </c>
      <c r="S125" s="12">
        <f t="shared" si="118"/>
        <v>0</v>
      </c>
      <c r="T125" s="12">
        <f t="shared" si="118"/>
        <v>0</v>
      </c>
      <c r="U125" s="12">
        <f t="shared" si="118"/>
        <v>0</v>
      </c>
      <c r="V125" s="12">
        <f t="shared" si="118"/>
        <v>0</v>
      </c>
      <c r="W125" s="12">
        <f t="shared" si="118"/>
        <v>0</v>
      </c>
    </row>
    <row r="126" spans="1:26" outlineLevel="1" x14ac:dyDescent="0.2">
      <c r="A126" s="23"/>
      <c r="C126" s="21">
        <f t="shared" si="106"/>
        <v>2030</v>
      </c>
      <c r="D126" s="12"/>
      <c r="E126" s="12"/>
      <c r="F126" s="12"/>
      <c r="G126" s="12"/>
      <c r="H126" s="12"/>
      <c r="I126" s="12"/>
      <c r="J126" s="12"/>
      <c r="K126" s="12"/>
      <c r="L126" s="12"/>
      <c r="M126" s="12"/>
      <c r="N126" s="12"/>
      <c r="O126" s="12"/>
      <c r="P126" s="12"/>
      <c r="R126" s="12">
        <f>R$4/$E$109</f>
        <v>0</v>
      </c>
      <c r="S126" s="12">
        <f t="shared" ref="S126:X126" si="119">(2*R170)/($E$110-(S$111-$C126))</f>
        <v>0</v>
      </c>
      <c r="T126" s="12">
        <f t="shared" si="119"/>
        <v>0</v>
      </c>
      <c r="U126" s="12">
        <f t="shared" si="119"/>
        <v>0</v>
      </c>
      <c r="V126" s="12">
        <f t="shared" si="119"/>
        <v>0</v>
      </c>
      <c r="W126" s="12">
        <f t="shared" si="119"/>
        <v>0</v>
      </c>
      <c r="X126" s="12">
        <f t="shared" si="119"/>
        <v>0</v>
      </c>
    </row>
    <row r="127" spans="1:26" outlineLevel="1" x14ac:dyDescent="0.2">
      <c r="A127" s="23"/>
      <c r="C127" s="21">
        <f t="shared" si="106"/>
        <v>2031</v>
      </c>
      <c r="D127" s="12"/>
      <c r="E127" s="12"/>
      <c r="F127" s="12"/>
      <c r="G127" s="12"/>
      <c r="H127" s="12"/>
      <c r="I127" s="12"/>
      <c r="J127" s="12"/>
      <c r="K127" s="12"/>
      <c r="L127" s="12"/>
      <c r="M127" s="12"/>
      <c r="N127" s="12"/>
      <c r="O127" s="12"/>
      <c r="P127" s="12"/>
      <c r="S127" s="12">
        <f>S$4/$E$109</f>
        <v>0</v>
      </c>
      <c r="T127" s="12">
        <f t="shared" ref="T127:Y127" si="120">(2*S171)/($E$110-(T$111-$C127))</f>
        <v>0</v>
      </c>
      <c r="U127" s="12">
        <f t="shared" si="120"/>
        <v>0</v>
      </c>
      <c r="V127" s="12">
        <f t="shared" si="120"/>
        <v>0</v>
      </c>
      <c r="W127" s="12">
        <f t="shared" si="120"/>
        <v>0</v>
      </c>
      <c r="X127" s="12">
        <f t="shared" si="120"/>
        <v>0</v>
      </c>
      <c r="Y127" s="12">
        <f t="shared" si="120"/>
        <v>0</v>
      </c>
    </row>
    <row r="128" spans="1:26" outlineLevel="1" x14ac:dyDescent="0.2">
      <c r="A128" s="23"/>
      <c r="C128" s="21">
        <f t="shared" si="106"/>
        <v>2032</v>
      </c>
      <c r="D128" s="12"/>
      <c r="E128" s="12"/>
      <c r="F128" s="12"/>
      <c r="G128" s="12"/>
      <c r="H128" s="12"/>
      <c r="I128" s="12"/>
      <c r="J128" s="12"/>
      <c r="K128" s="12"/>
      <c r="L128" s="12"/>
      <c r="M128" s="12"/>
      <c r="N128" s="12"/>
      <c r="O128" s="12"/>
      <c r="P128" s="12"/>
      <c r="T128" s="12">
        <f>T$4/$E$109</f>
        <v>0</v>
      </c>
      <c r="U128" s="12">
        <f t="shared" ref="U128:Z128" si="121">(2*T172)/($E$110-(U$111-$C128))</f>
        <v>0</v>
      </c>
      <c r="V128" s="12">
        <f t="shared" si="121"/>
        <v>0</v>
      </c>
      <c r="W128" s="12">
        <f t="shared" si="121"/>
        <v>0</v>
      </c>
      <c r="X128" s="12">
        <f t="shared" si="121"/>
        <v>0</v>
      </c>
      <c r="Y128" s="12">
        <f t="shared" si="121"/>
        <v>0</v>
      </c>
      <c r="Z128" s="12">
        <f t="shared" si="121"/>
        <v>0</v>
      </c>
    </row>
    <row r="129" spans="1:47" outlineLevel="1" x14ac:dyDescent="0.2">
      <c r="A129" s="23"/>
      <c r="C129" s="21">
        <f t="shared" si="106"/>
        <v>2033</v>
      </c>
      <c r="D129" s="12"/>
      <c r="E129" s="12"/>
      <c r="F129" s="12"/>
      <c r="G129" s="12"/>
      <c r="H129" s="12"/>
      <c r="I129" s="12"/>
      <c r="J129" s="12"/>
      <c r="K129" s="12"/>
      <c r="L129" s="12"/>
      <c r="M129" s="12"/>
      <c r="N129" s="12"/>
      <c r="O129" s="12"/>
      <c r="P129" s="12"/>
      <c r="U129" s="12">
        <f>U$4/$E$109</f>
        <v>0</v>
      </c>
      <c r="V129" s="12">
        <f t="shared" ref="V129:AA129" si="122">(2*U173)/($E$110-(V$111-$C129))</f>
        <v>0</v>
      </c>
      <c r="W129" s="12">
        <f t="shared" si="122"/>
        <v>0</v>
      </c>
      <c r="X129" s="12">
        <f t="shared" si="122"/>
        <v>0</v>
      </c>
      <c r="Y129" s="12">
        <f t="shared" si="122"/>
        <v>0</v>
      </c>
      <c r="Z129" s="12">
        <f t="shared" si="122"/>
        <v>0</v>
      </c>
      <c r="AA129" s="12">
        <f t="shared" si="122"/>
        <v>0</v>
      </c>
    </row>
    <row r="130" spans="1:47" outlineLevel="1" x14ac:dyDescent="0.2">
      <c r="A130" s="23"/>
      <c r="C130" s="21">
        <f t="shared" si="106"/>
        <v>2034</v>
      </c>
      <c r="D130" s="12"/>
      <c r="E130" s="12"/>
      <c r="F130" s="12"/>
      <c r="G130" s="12"/>
      <c r="H130" s="12"/>
      <c r="I130" s="12"/>
      <c r="J130" s="12"/>
      <c r="K130" s="12"/>
      <c r="L130" s="12"/>
      <c r="M130" s="12"/>
      <c r="N130" s="12"/>
      <c r="O130" s="12"/>
      <c r="P130" s="12"/>
      <c r="V130" s="12">
        <f>V$4/$E$109</f>
        <v>0</v>
      </c>
      <c r="W130" s="12">
        <f t="shared" ref="W130:AB130" si="123">(2*V174)/($E$110-(W$111-$C130))</f>
        <v>0</v>
      </c>
      <c r="X130" s="12">
        <f t="shared" si="123"/>
        <v>0</v>
      </c>
      <c r="Y130" s="12">
        <f t="shared" si="123"/>
        <v>0</v>
      </c>
      <c r="Z130" s="12">
        <f t="shared" si="123"/>
        <v>0</v>
      </c>
      <c r="AA130" s="12">
        <f t="shared" si="123"/>
        <v>0</v>
      </c>
      <c r="AB130" s="12">
        <f t="shared" si="123"/>
        <v>0</v>
      </c>
    </row>
    <row r="131" spans="1:47" outlineLevel="1" x14ac:dyDescent="0.2">
      <c r="A131" s="23"/>
      <c r="C131" s="21">
        <f t="shared" si="106"/>
        <v>2035</v>
      </c>
      <c r="D131" s="12"/>
      <c r="E131" s="12"/>
      <c r="F131" s="12"/>
      <c r="G131" s="12"/>
      <c r="H131" s="12"/>
      <c r="I131" s="12"/>
      <c r="J131" s="12"/>
      <c r="K131" s="12"/>
      <c r="L131" s="12"/>
      <c r="M131" s="12"/>
      <c r="N131" s="12"/>
      <c r="O131" s="12"/>
      <c r="P131" s="12"/>
      <c r="W131" s="12">
        <f>W$4/$E$109</f>
        <v>0</v>
      </c>
      <c r="X131" s="12">
        <f t="shared" ref="X131:AC131" si="124">(2*W175)/($E$110-(X$111-$C131))</f>
        <v>0</v>
      </c>
      <c r="Y131" s="12">
        <f t="shared" si="124"/>
        <v>0</v>
      </c>
      <c r="Z131" s="12">
        <f t="shared" si="124"/>
        <v>0</v>
      </c>
      <c r="AA131" s="12">
        <f t="shared" si="124"/>
        <v>0</v>
      </c>
      <c r="AB131" s="12">
        <f t="shared" si="124"/>
        <v>0</v>
      </c>
      <c r="AC131" s="12">
        <f t="shared" si="124"/>
        <v>0</v>
      </c>
    </row>
    <row r="132" spans="1:47" outlineLevel="1" x14ac:dyDescent="0.2">
      <c r="A132" s="23"/>
      <c r="C132" s="21">
        <f t="shared" si="106"/>
        <v>2036</v>
      </c>
      <c r="D132" s="12"/>
      <c r="E132" s="12"/>
      <c r="F132" s="12"/>
      <c r="G132" s="12"/>
      <c r="H132" s="12"/>
      <c r="I132" s="12"/>
      <c r="J132" s="12"/>
      <c r="K132" s="12"/>
      <c r="L132" s="12"/>
      <c r="M132" s="12"/>
      <c r="N132" s="12"/>
      <c r="O132" s="12"/>
      <c r="P132" s="12"/>
      <c r="X132" s="12">
        <f>X$4/$E$109</f>
        <v>0</v>
      </c>
      <c r="Y132" s="12">
        <f t="shared" ref="Y132:AD132" si="125">(2*X176)/($E$110-(Y$111-$C132))</f>
        <v>0</v>
      </c>
      <c r="Z132" s="12">
        <f t="shared" si="125"/>
        <v>0</v>
      </c>
      <c r="AA132" s="12">
        <f t="shared" si="125"/>
        <v>0</v>
      </c>
      <c r="AB132" s="12">
        <f t="shared" si="125"/>
        <v>0</v>
      </c>
      <c r="AC132" s="12">
        <f t="shared" si="125"/>
        <v>0</v>
      </c>
      <c r="AD132" s="12">
        <f t="shared" si="125"/>
        <v>0</v>
      </c>
    </row>
    <row r="133" spans="1:47" outlineLevel="1" x14ac:dyDescent="0.2">
      <c r="A133" s="23"/>
      <c r="C133" s="21">
        <f t="shared" si="106"/>
        <v>2037</v>
      </c>
      <c r="D133" s="12"/>
      <c r="E133" s="12"/>
      <c r="F133" s="12"/>
      <c r="G133" s="12"/>
      <c r="H133" s="12"/>
      <c r="I133" s="12"/>
      <c r="J133" s="12"/>
      <c r="K133" s="12"/>
      <c r="L133" s="12"/>
      <c r="M133" s="12"/>
      <c r="N133" s="12"/>
      <c r="O133" s="12"/>
      <c r="P133" s="12"/>
      <c r="Y133" s="12">
        <f>Y$4/$E$109</f>
        <v>0</v>
      </c>
      <c r="Z133" s="12">
        <f t="shared" ref="Z133:AE133" si="126">(2*Y177)/($E$110-(Z$111-$C133))</f>
        <v>0</v>
      </c>
      <c r="AA133" s="12">
        <f t="shared" si="126"/>
        <v>0</v>
      </c>
      <c r="AB133" s="12">
        <f t="shared" si="126"/>
        <v>0</v>
      </c>
      <c r="AC133" s="12">
        <f t="shared" si="126"/>
        <v>0</v>
      </c>
      <c r="AD133" s="12">
        <f t="shared" si="126"/>
        <v>0</v>
      </c>
      <c r="AE133" s="12">
        <f t="shared" si="126"/>
        <v>0</v>
      </c>
    </row>
    <row r="134" spans="1:47" outlineLevel="1" x14ac:dyDescent="0.2">
      <c r="A134" s="23"/>
      <c r="C134" s="21">
        <f t="shared" si="106"/>
        <v>2038</v>
      </c>
      <c r="D134" s="12"/>
      <c r="E134" s="12"/>
      <c r="F134" s="12"/>
      <c r="G134" s="12"/>
      <c r="H134" s="12"/>
      <c r="I134" s="12"/>
      <c r="J134" s="12"/>
      <c r="K134" s="12"/>
      <c r="L134" s="12"/>
      <c r="M134" s="12"/>
      <c r="N134" s="12"/>
      <c r="O134" s="12"/>
      <c r="P134" s="12"/>
      <c r="Z134" s="12">
        <f>Z$4/$E$109</f>
        <v>0</v>
      </c>
      <c r="AA134" s="12">
        <f t="shared" ref="AA134:AF134" si="127">(2*Z178)/($E$110-(AA$111-$C134))</f>
        <v>0</v>
      </c>
      <c r="AB134" s="12">
        <f t="shared" si="127"/>
        <v>0</v>
      </c>
      <c r="AC134" s="12">
        <f t="shared" si="127"/>
        <v>0</v>
      </c>
      <c r="AD134" s="12">
        <f t="shared" si="127"/>
        <v>0</v>
      </c>
      <c r="AE134" s="12">
        <f t="shared" si="127"/>
        <v>0</v>
      </c>
      <c r="AF134" s="12">
        <f t="shared" si="127"/>
        <v>0</v>
      </c>
    </row>
    <row r="135" spans="1:47" outlineLevel="1" x14ac:dyDescent="0.2">
      <c r="A135" s="23"/>
      <c r="C135" s="21">
        <f t="shared" si="106"/>
        <v>2039</v>
      </c>
      <c r="D135" s="12"/>
      <c r="E135" s="12"/>
      <c r="F135" s="12"/>
      <c r="G135" s="12"/>
      <c r="H135" s="12"/>
      <c r="I135" s="12"/>
      <c r="J135" s="12"/>
      <c r="K135" s="12"/>
      <c r="L135" s="12"/>
      <c r="M135" s="12"/>
      <c r="N135" s="12"/>
      <c r="O135" s="12"/>
      <c r="P135" s="12"/>
      <c r="AA135" s="12">
        <f>AA$4/$E$109</f>
        <v>0</v>
      </c>
      <c r="AB135" s="12">
        <f t="shared" ref="AB135:AG135" si="128">(2*AA179)/($E$110-(AB$111-$C135))</f>
        <v>0</v>
      </c>
      <c r="AC135" s="12">
        <f t="shared" si="128"/>
        <v>0</v>
      </c>
      <c r="AD135" s="12">
        <f t="shared" si="128"/>
        <v>0</v>
      </c>
      <c r="AE135" s="12">
        <f t="shared" si="128"/>
        <v>0</v>
      </c>
      <c r="AF135" s="12">
        <f t="shared" si="128"/>
        <v>0</v>
      </c>
      <c r="AG135" s="12">
        <f t="shared" si="128"/>
        <v>0</v>
      </c>
    </row>
    <row r="136" spans="1:47" outlineLevel="1" x14ac:dyDescent="0.2">
      <c r="A136" s="23"/>
      <c r="C136" s="21">
        <f t="shared" si="106"/>
        <v>2040</v>
      </c>
      <c r="D136" s="12"/>
      <c r="E136" s="12"/>
      <c r="F136" s="12"/>
      <c r="G136" s="12"/>
      <c r="H136" s="12"/>
      <c r="I136" s="12"/>
      <c r="J136" s="12"/>
      <c r="K136" s="12"/>
      <c r="L136" s="12"/>
      <c r="M136" s="12"/>
      <c r="N136" s="12"/>
      <c r="O136" s="12"/>
      <c r="P136" s="12"/>
      <c r="AB136" s="12">
        <f>AB$4/$E$109</f>
        <v>0</v>
      </c>
      <c r="AC136" s="12">
        <f t="shared" ref="AC136:AH136" si="129">(2*AB180)/($E$110-(AC$111-$C136))</f>
        <v>0</v>
      </c>
      <c r="AD136" s="12">
        <f t="shared" si="129"/>
        <v>0</v>
      </c>
      <c r="AE136" s="12">
        <f t="shared" si="129"/>
        <v>0</v>
      </c>
      <c r="AF136" s="12">
        <f t="shared" si="129"/>
        <v>0</v>
      </c>
      <c r="AG136" s="12">
        <f t="shared" si="129"/>
        <v>0</v>
      </c>
      <c r="AH136" s="12">
        <f t="shared" si="129"/>
        <v>0</v>
      </c>
    </row>
    <row r="137" spans="1:47" outlineLevel="1" x14ac:dyDescent="0.2">
      <c r="A137" s="23"/>
      <c r="C137" s="21">
        <f t="shared" si="106"/>
        <v>2041</v>
      </c>
      <c r="D137" s="12"/>
      <c r="E137" s="12"/>
      <c r="F137" s="12"/>
      <c r="G137" s="12"/>
      <c r="H137" s="12"/>
      <c r="I137" s="12"/>
      <c r="J137" s="12"/>
      <c r="K137" s="12"/>
      <c r="L137" s="12"/>
      <c r="M137" s="12"/>
      <c r="N137" s="12"/>
      <c r="O137" s="12"/>
      <c r="P137" s="12"/>
      <c r="AC137" s="12">
        <f>AC$4/$E$109</f>
        <v>0</v>
      </c>
      <c r="AD137" s="12">
        <f t="shared" ref="AD137:AI137" si="130">(2*AC181)/($E$110-(AD$111-$C137))</f>
        <v>0</v>
      </c>
      <c r="AE137" s="12">
        <f t="shared" si="130"/>
        <v>0</v>
      </c>
      <c r="AF137" s="12">
        <f t="shared" si="130"/>
        <v>0</v>
      </c>
      <c r="AG137" s="12">
        <f t="shared" si="130"/>
        <v>0</v>
      </c>
      <c r="AH137" s="12">
        <f t="shared" si="130"/>
        <v>0</v>
      </c>
      <c r="AI137" s="12">
        <f t="shared" si="130"/>
        <v>0</v>
      </c>
    </row>
    <row r="138" spans="1:47" outlineLevel="1" x14ac:dyDescent="0.2">
      <c r="A138" s="23"/>
      <c r="C138" s="21">
        <f t="shared" si="106"/>
        <v>2042</v>
      </c>
      <c r="D138" s="12"/>
      <c r="E138" s="12"/>
      <c r="F138" s="12"/>
      <c r="G138" s="12"/>
      <c r="H138" s="12"/>
      <c r="I138" s="12"/>
      <c r="J138" s="12"/>
      <c r="K138" s="12"/>
      <c r="L138" s="12"/>
      <c r="M138" s="12"/>
      <c r="N138" s="12"/>
      <c r="O138" s="12"/>
      <c r="P138" s="12"/>
      <c r="AD138" s="12">
        <f>AD$4/$E$109</f>
        <v>0</v>
      </c>
      <c r="AE138" s="12">
        <f t="shared" ref="AE138:AJ138" si="131">(2*AD182)/($E$110-(AE$111-$C138))</f>
        <v>0</v>
      </c>
      <c r="AF138" s="12">
        <f t="shared" si="131"/>
        <v>0</v>
      </c>
      <c r="AG138" s="12">
        <f t="shared" si="131"/>
        <v>0</v>
      </c>
      <c r="AH138" s="12">
        <f t="shared" si="131"/>
        <v>0</v>
      </c>
      <c r="AI138" s="12">
        <f t="shared" si="131"/>
        <v>0</v>
      </c>
      <c r="AJ138" s="12">
        <f t="shared" si="131"/>
        <v>0</v>
      </c>
    </row>
    <row r="139" spans="1:47" outlineLevel="1" x14ac:dyDescent="0.2">
      <c r="A139" s="23"/>
      <c r="C139" s="21">
        <f t="shared" si="106"/>
        <v>2043</v>
      </c>
      <c r="D139" s="12"/>
      <c r="E139" s="12"/>
      <c r="F139" s="12"/>
      <c r="G139" s="12"/>
      <c r="H139" s="12"/>
      <c r="I139" s="12"/>
      <c r="J139" s="12"/>
      <c r="K139" s="12"/>
      <c r="L139" s="12"/>
      <c r="M139" s="12"/>
      <c r="N139" s="12"/>
      <c r="O139" s="12"/>
      <c r="P139" s="12"/>
      <c r="AE139" s="12">
        <f>AE$4/$E$109</f>
        <v>0</v>
      </c>
      <c r="AF139" s="12">
        <f t="shared" ref="AF139:AK139" si="132">(2*AE183)/($E$110-(AF$111-$C139))</f>
        <v>0</v>
      </c>
      <c r="AG139" s="12">
        <f t="shared" si="132"/>
        <v>0</v>
      </c>
      <c r="AH139" s="12">
        <f t="shared" si="132"/>
        <v>0</v>
      </c>
      <c r="AI139" s="12">
        <f t="shared" si="132"/>
        <v>0</v>
      </c>
      <c r="AJ139" s="12">
        <f t="shared" si="132"/>
        <v>0</v>
      </c>
      <c r="AK139" s="12">
        <f t="shared" si="132"/>
        <v>0</v>
      </c>
      <c r="AL139" s="12"/>
      <c r="AM139" s="12"/>
      <c r="AN139" s="12"/>
      <c r="AO139" s="12"/>
      <c r="AP139" s="12"/>
    </row>
    <row r="140" spans="1:47" outlineLevel="1" x14ac:dyDescent="0.2">
      <c r="A140" s="23"/>
      <c r="C140" s="21">
        <f t="shared" si="106"/>
        <v>2044</v>
      </c>
      <c r="D140" s="12"/>
      <c r="E140" s="12"/>
      <c r="F140" s="12"/>
      <c r="G140" s="12"/>
      <c r="H140" s="12"/>
      <c r="I140" s="12"/>
      <c r="J140" s="12"/>
      <c r="K140" s="12"/>
      <c r="L140" s="12"/>
      <c r="M140" s="12"/>
      <c r="N140" s="12"/>
      <c r="O140" s="12"/>
      <c r="P140" s="12"/>
      <c r="AF140" s="12">
        <f>AF$4/$E$109</f>
        <v>0</v>
      </c>
      <c r="AG140" s="12">
        <f t="shared" ref="AG140:AK140" si="133">(2*AF184)/($E$110-(AG$111-$C140))</f>
        <v>0</v>
      </c>
      <c r="AH140" s="12">
        <f t="shared" si="133"/>
        <v>0</v>
      </c>
      <c r="AI140" s="12">
        <f t="shared" si="133"/>
        <v>0</v>
      </c>
      <c r="AJ140" s="12">
        <f t="shared" si="133"/>
        <v>0</v>
      </c>
      <c r="AK140" s="12">
        <f t="shared" si="133"/>
        <v>0</v>
      </c>
      <c r="AL140" s="12">
        <f t="shared" ref="AL140:AL145" si="134">(2*AK184)/($E$110-(AL$111-$C140))</f>
        <v>0</v>
      </c>
      <c r="AQ140" s="12"/>
    </row>
    <row r="141" spans="1:47" outlineLevel="1" x14ac:dyDescent="0.2">
      <c r="A141" s="23"/>
      <c r="C141" s="21">
        <f t="shared" si="106"/>
        <v>2045</v>
      </c>
      <c r="D141" s="12"/>
      <c r="E141" s="12"/>
      <c r="F141" s="12"/>
      <c r="G141" s="12"/>
      <c r="H141" s="12"/>
      <c r="I141" s="12"/>
      <c r="J141" s="12"/>
      <c r="K141" s="12"/>
      <c r="L141" s="12"/>
      <c r="M141" s="12"/>
      <c r="N141" s="12"/>
      <c r="O141" s="12"/>
      <c r="P141" s="12"/>
      <c r="AG141" s="12">
        <f>AG$4/$E$109</f>
        <v>0</v>
      </c>
      <c r="AH141" s="12">
        <f>(2*AG185)/($E$110-(AH$111-$C141))</f>
        <v>0</v>
      </c>
      <c r="AI141" s="12">
        <f>(2*AH185)/($E$110-(AI$111-$C141))</f>
        <v>0</v>
      </c>
      <c r="AJ141" s="12">
        <f>(2*AI185)/($E$110-(AJ$111-$C141))</f>
        <v>0</v>
      </c>
      <c r="AK141" s="12">
        <f>(2*AJ185)/($E$110-(AK$111-$C141))</f>
        <v>0</v>
      </c>
      <c r="AL141" s="12">
        <f t="shared" si="134"/>
        <v>0</v>
      </c>
      <c r="AM141" s="12">
        <f t="shared" ref="AM141:AM145" si="135">(2*AL185)/($E$110-(AM$111-$C141))</f>
        <v>0</v>
      </c>
      <c r="AQ141" s="12"/>
      <c r="AR141" s="12"/>
    </row>
    <row r="142" spans="1:47" outlineLevel="1" x14ac:dyDescent="0.2">
      <c r="A142" s="23"/>
      <c r="C142" s="21">
        <f t="shared" si="106"/>
        <v>2046</v>
      </c>
      <c r="D142" s="12"/>
      <c r="E142" s="12"/>
      <c r="F142" s="12"/>
      <c r="G142" s="12"/>
      <c r="H142" s="12"/>
      <c r="I142" s="12"/>
      <c r="J142" s="12"/>
      <c r="K142" s="12"/>
      <c r="L142" s="12"/>
      <c r="M142" s="12"/>
      <c r="N142" s="12"/>
      <c r="O142" s="12"/>
      <c r="P142" s="12"/>
      <c r="AH142" s="12">
        <f>AH$4/$E$109</f>
        <v>0</v>
      </c>
      <c r="AI142" s="12">
        <f>(2*AH186)/($E$110-(AI$111-$C142))</f>
        <v>0</v>
      </c>
      <c r="AJ142" s="12">
        <f>(2*AI186)/($E$110-(AJ$111-$C142))</f>
        <v>0</v>
      </c>
      <c r="AK142" s="12">
        <f>(2*AJ186)/($E$110-(AK$111-$C142))</f>
        <v>0</v>
      </c>
      <c r="AL142" s="12">
        <f t="shared" si="134"/>
        <v>0</v>
      </c>
      <c r="AM142" s="12">
        <f t="shared" si="135"/>
        <v>0</v>
      </c>
      <c r="AN142" s="12">
        <f t="shared" ref="AN142:AN145" si="136">(2*AM186)/($E$110-(AN$111-$C142))</f>
        <v>0</v>
      </c>
      <c r="AQ142" s="12"/>
      <c r="AR142" s="12"/>
      <c r="AS142" s="12"/>
    </row>
    <row r="143" spans="1:47" outlineLevel="1" x14ac:dyDescent="0.2">
      <c r="A143" s="23"/>
      <c r="C143" s="21">
        <f t="shared" si="106"/>
        <v>2047</v>
      </c>
      <c r="D143" s="12"/>
      <c r="E143" s="12"/>
      <c r="F143" s="12"/>
      <c r="G143" s="12"/>
      <c r="H143" s="12"/>
      <c r="I143" s="12"/>
      <c r="J143" s="12"/>
      <c r="K143" s="12"/>
      <c r="L143" s="12"/>
      <c r="M143" s="12"/>
      <c r="N143" s="12"/>
      <c r="O143" s="12"/>
      <c r="P143" s="12"/>
      <c r="AI143" s="12">
        <f>AI$4/$E$109</f>
        <v>0</v>
      </c>
      <c r="AJ143" s="12">
        <f>(2*AI187)/($E$110-(AJ$111-$C143))</f>
        <v>0</v>
      </c>
      <c r="AK143" s="12">
        <f>(2*AJ187)/($E$110-(AK$111-$C143))</f>
        <v>0</v>
      </c>
      <c r="AL143" s="12">
        <f t="shared" si="134"/>
        <v>0</v>
      </c>
      <c r="AM143" s="12">
        <f t="shared" si="135"/>
        <v>0</v>
      </c>
      <c r="AN143" s="12">
        <f t="shared" si="136"/>
        <v>0</v>
      </c>
      <c r="AO143" s="12">
        <f t="shared" ref="AO143:AO145" si="137">(2*AN187)/($E$110-(AO$111-$C143))</f>
        <v>0</v>
      </c>
      <c r="AQ143" s="12"/>
      <c r="AR143" s="12"/>
      <c r="AS143" s="12"/>
      <c r="AT143" s="12"/>
    </row>
    <row r="144" spans="1:47" outlineLevel="1" x14ac:dyDescent="0.2">
      <c r="A144" s="23"/>
      <c r="C144" s="21">
        <f t="shared" si="106"/>
        <v>2048</v>
      </c>
      <c r="D144" s="12"/>
      <c r="E144" s="12"/>
      <c r="F144" s="12"/>
      <c r="G144" s="12"/>
      <c r="H144" s="12"/>
      <c r="I144" s="12"/>
      <c r="J144" s="12"/>
      <c r="K144" s="12"/>
      <c r="L144" s="12"/>
      <c r="M144" s="12"/>
      <c r="N144" s="12"/>
      <c r="O144" s="12"/>
      <c r="P144" s="12"/>
      <c r="AJ144" s="12">
        <f>AJ$4/$E$109</f>
        <v>0</v>
      </c>
      <c r="AK144" s="12">
        <f>(2*AJ188)/($E$110-(AK$111-$C144))</f>
        <v>0</v>
      </c>
      <c r="AL144" s="12">
        <f t="shared" si="134"/>
        <v>0</v>
      </c>
      <c r="AM144" s="12">
        <f t="shared" si="135"/>
        <v>0</v>
      </c>
      <c r="AN144" s="12">
        <f t="shared" si="136"/>
        <v>0</v>
      </c>
      <c r="AO144" s="12">
        <f t="shared" si="137"/>
        <v>0</v>
      </c>
      <c r="AP144" s="12">
        <f t="shared" ref="AP144:AP145" si="138">(2*AO188)/($E$110-(AP$111-$C144))</f>
        <v>0</v>
      </c>
      <c r="AR144" s="12"/>
      <c r="AS144" s="12"/>
      <c r="AT144" s="12"/>
      <c r="AU144" s="12"/>
    </row>
    <row r="145" spans="1:49" outlineLevel="1" x14ac:dyDescent="0.2">
      <c r="A145" s="23"/>
      <c r="C145" s="21">
        <f t="shared" si="106"/>
        <v>2049</v>
      </c>
      <c r="D145" s="12"/>
      <c r="E145" s="12"/>
      <c r="F145" s="12"/>
      <c r="G145" s="12"/>
      <c r="H145" s="12"/>
      <c r="I145" s="12"/>
      <c r="J145" s="12"/>
      <c r="K145" s="12"/>
      <c r="L145" s="12"/>
      <c r="M145" s="12"/>
      <c r="N145" s="12"/>
      <c r="O145" s="12"/>
      <c r="P145" s="12"/>
      <c r="AJ145" s="12"/>
      <c r="AK145" s="12">
        <f>AK$4/$E$109</f>
        <v>0</v>
      </c>
      <c r="AL145" s="12">
        <f t="shared" si="134"/>
        <v>0</v>
      </c>
      <c r="AM145" s="12">
        <f t="shared" si="135"/>
        <v>0</v>
      </c>
      <c r="AN145" s="12">
        <f t="shared" si="136"/>
        <v>0</v>
      </c>
      <c r="AO145" s="12">
        <f t="shared" si="137"/>
        <v>0</v>
      </c>
      <c r="AP145" s="12">
        <f t="shared" si="138"/>
        <v>0</v>
      </c>
      <c r="AQ145" s="12">
        <f t="shared" ref="AQ145" si="139">(2*AP189)/($E$110-(AQ$111-$C145))</f>
        <v>0</v>
      </c>
      <c r="AR145" s="12"/>
      <c r="AS145" s="12"/>
      <c r="AT145" s="12"/>
      <c r="AU145" s="12"/>
    </row>
    <row r="146" spans="1:49" outlineLevel="1" x14ac:dyDescent="0.2">
      <c r="A146" s="23"/>
      <c r="C146" s="21">
        <f t="shared" si="106"/>
        <v>2050</v>
      </c>
      <c r="D146" s="12"/>
      <c r="E146" s="12"/>
      <c r="F146" s="12"/>
      <c r="G146" s="12"/>
      <c r="H146" s="12"/>
      <c r="I146" s="12"/>
      <c r="J146" s="12"/>
      <c r="K146" s="12"/>
      <c r="L146" s="12"/>
      <c r="M146" s="12"/>
      <c r="N146" s="12"/>
      <c r="O146" s="12"/>
      <c r="P146" s="12"/>
      <c r="AJ146" s="12"/>
      <c r="AK146" s="12"/>
      <c r="AL146" s="12">
        <f>AL$4/$E$109</f>
        <v>0</v>
      </c>
      <c r="AM146" s="12">
        <f>(2*AL195)/($E$110-(AM$111-$C146))</f>
        <v>0</v>
      </c>
      <c r="AN146" s="12">
        <f>(2*AM195)/($E$110-(AN$111-$C146))</f>
        <v>0</v>
      </c>
      <c r="AO146" s="12">
        <f>(2*AN195)/($E$110-(AO$111-$C146))</f>
        <v>0</v>
      </c>
      <c r="AP146" s="12">
        <f>(2*AO195)/($E$110-(AP$111-$C146))</f>
        <v>0</v>
      </c>
      <c r="AQ146" s="12">
        <f>(2*AP195)/($E$110-(AQ$111-$C146))</f>
        <v>0</v>
      </c>
      <c r="AR146" s="12"/>
      <c r="AS146" s="12"/>
      <c r="AT146" s="12"/>
      <c r="AU146" s="12"/>
    </row>
    <row r="147" spans="1:49" outlineLevel="1" x14ac:dyDescent="0.2">
      <c r="A147" s="23"/>
      <c r="C147" s="21">
        <f t="shared" si="106"/>
        <v>2051</v>
      </c>
      <c r="D147" s="12"/>
      <c r="E147" s="12"/>
      <c r="F147" s="12"/>
      <c r="G147" s="12"/>
      <c r="H147" s="12"/>
      <c r="I147" s="12"/>
      <c r="J147" s="12"/>
      <c r="K147" s="12"/>
      <c r="L147" s="12"/>
      <c r="M147" s="12"/>
      <c r="N147" s="12"/>
      <c r="O147" s="12"/>
      <c r="P147" s="12"/>
      <c r="AJ147" s="12"/>
      <c r="AK147" s="12"/>
      <c r="AM147" s="12">
        <f>AM$4/$E$109</f>
        <v>0</v>
      </c>
      <c r="AN147" s="12">
        <f>(2*AM196)/($E$110-(AN$111-$C147))</f>
        <v>0</v>
      </c>
      <c r="AO147" s="12">
        <f>(2*AN196)/($E$110-(AO$111-$C147))</f>
        <v>0</v>
      </c>
      <c r="AP147" s="12">
        <f>(2*AO196)/($E$110-(AP$111-$C147))</f>
        <v>0</v>
      </c>
      <c r="AQ147" s="12">
        <f>(2*AP196)/($E$110-(AQ$111-$C147))</f>
        <v>0</v>
      </c>
      <c r="AR147" s="12"/>
      <c r="AS147" s="12"/>
      <c r="AT147" s="12"/>
      <c r="AU147" s="12"/>
    </row>
    <row r="148" spans="1:49" outlineLevel="1" x14ac:dyDescent="0.2">
      <c r="A148" s="23"/>
      <c r="C148" s="21">
        <f t="shared" si="106"/>
        <v>2052</v>
      </c>
      <c r="D148" s="12"/>
      <c r="E148" s="12"/>
      <c r="F148" s="12"/>
      <c r="G148" s="12"/>
      <c r="H148" s="12"/>
      <c r="I148" s="12"/>
      <c r="J148" s="12"/>
      <c r="K148" s="12"/>
      <c r="L148" s="12"/>
      <c r="M148" s="12"/>
      <c r="N148" s="12"/>
      <c r="O148" s="12"/>
      <c r="P148" s="12"/>
      <c r="AJ148" s="12"/>
      <c r="AK148" s="12"/>
      <c r="AN148" s="12">
        <f>AN$4/$E$109</f>
        <v>0</v>
      </c>
      <c r="AO148" s="12">
        <f>(2*AN197)/($E$110-(AO$111-$C148))</f>
        <v>0</v>
      </c>
      <c r="AP148" s="12">
        <f>(2*AO197)/($E$110-(AP$111-$C148))</f>
        <v>0</v>
      </c>
      <c r="AQ148" s="12">
        <f>(2*AP197)/($E$110-(AQ$111-$C148))</f>
        <v>0</v>
      </c>
      <c r="AR148" s="12"/>
      <c r="AS148" s="12"/>
      <c r="AT148" s="12"/>
      <c r="AU148" s="12"/>
    </row>
    <row r="149" spans="1:49" outlineLevel="1" x14ac:dyDescent="0.2">
      <c r="A149" s="23"/>
      <c r="C149" s="21">
        <f t="shared" si="106"/>
        <v>2053</v>
      </c>
      <c r="D149" s="12"/>
      <c r="E149" s="12"/>
      <c r="F149" s="12"/>
      <c r="G149" s="12"/>
      <c r="H149" s="12"/>
      <c r="I149" s="12"/>
      <c r="J149" s="12"/>
      <c r="K149" s="12"/>
      <c r="L149" s="12"/>
      <c r="M149" s="12"/>
      <c r="N149" s="12"/>
      <c r="O149" s="12"/>
      <c r="P149" s="12"/>
      <c r="AJ149" s="12"/>
      <c r="AK149" s="12"/>
      <c r="AO149" s="12">
        <f>AO$4/$E$109</f>
        <v>0</v>
      </c>
      <c r="AP149" s="12">
        <f>(2*AO198)/($E$110-(AP$111-$C149))</f>
        <v>0</v>
      </c>
      <c r="AQ149" s="12">
        <f>(2*AP198)/($E$110-(AQ$111-$C149))</f>
        <v>0</v>
      </c>
      <c r="AR149" s="12"/>
      <c r="AS149" s="12"/>
      <c r="AT149" s="12"/>
      <c r="AU149" s="12"/>
    </row>
    <row r="150" spans="1:49" outlineLevel="1" x14ac:dyDescent="0.2">
      <c r="A150" s="23"/>
      <c r="C150" s="21">
        <f t="shared" si="106"/>
        <v>2054</v>
      </c>
      <c r="D150" s="12"/>
      <c r="E150" s="12"/>
      <c r="F150" s="12"/>
      <c r="G150" s="12"/>
      <c r="H150" s="12"/>
      <c r="I150" s="12"/>
      <c r="J150" s="12"/>
      <c r="K150" s="12"/>
      <c r="L150" s="12"/>
      <c r="M150" s="12"/>
      <c r="N150" s="12"/>
      <c r="O150" s="12"/>
      <c r="P150" s="12"/>
      <c r="AL150" s="12"/>
      <c r="AM150" s="12"/>
      <c r="AN150" s="12"/>
      <c r="AO150" s="12"/>
      <c r="AP150" s="12">
        <f>AP$4/$E$109</f>
        <v>0</v>
      </c>
      <c r="AQ150" s="12">
        <f>(2*AP199)/($E$110-(AQ$111-$C150))</f>
        <v>0</v>
      </c>
      <c r="AR150" s="12"/>
      <c r="AS150" s="12"/>
      <c r="AT150" s="12"/>
      <c r="AU150" s="12"/>
      <c r="AV150" s="12"/>
    </row>
    <row r="151" spans="1:49" outlineLevel="1" x14ac:dyDescent="0.2">
      <c r="A151" s="23"/>
      <c r="C151" s="21">
        <f t="shared" si="106"/>
        <v>2055</v>
      </c>
      <c r="D151" s="12"/>
      <c r="E151" s="12"/>
      <c r="F151" s="12"/>
      <c r="G151" s="12"/>
      <c r="H151" s="12"/>
      <c r="I151" s="12"/>
      <c r="J151" s="12"/>
      <c r="K151" s="12"/>
      <c r="L151" s="12"/>
      <c r="M151" s="12"/>
      <c r="N151" s="12"/>
      <c r="O151" s="12"/>
      <c r="P151" s="12"/>
      <c r="AQ151" s="12">
        <f>AQ$4/$E$109</f>
        <v>0</v>
      </c>
      <c r="AR151" s="12"/>
      <c r="AS151" s="12"/>
      <c r="AT151" s="12"/>
      <c r="AU151" s="12"/>
      <c r="AV151" s="12"/>
      <c r="AW151" s="12"/>
    </row>
    <row r="152" spans="1:49" s="3" customFormat="1" outlineLevel="1" x14ac:dyDescent="0.2">
      <c r="A152" s="26"/>
      <c r="C152" s="3" t="s">
        <v>37</v>
      </c>
      <c r="D152" s="15">
        <f>SUM(D112:D151)</f>
        <v>0</v>
      </c>
      <c r="E152" s="15">
        <f t="shared" ref="E152:AF152" si="140">SUM(E112:E151)</f>
        <v>0</v>
      </c>
      <c r="F152" s="15">
        <f t="shared" si="140"/>
        <v>0</v>
      </c>
      <c r="G152" s="15">
        <f t="shared" si="140"/>
        <v>0</v>
      </c>
      <c r="H152" s="15">
        <f t="shared" si="140"/>
        <v>0</v>
      </c>
      <c r="I152" s="15">
        <f t="shared" si="140"/>
        <v>0</v>
      </c>
      <c r="J152" s="15">
        <f t="shared" si="140"/>
        <v>0</v>
      </c>
      <c r="K152" s="15">
        <f t="shared" si="140"/>
        <v>0</v>
      </c>
      <c r="L152" s="15">
        <f t="shared" si="140"/>
        <v>0</v>
      </c>
      <c r="M152" s="15">
        <f t="shared" si="140"/>
        <v>0</v>
      </c>
      <c r="N152" s="15">
        <f t="shared" si="140"/>
        <v>0</v>
      </c>
      <c r="O152" s="15">
        <f t="shared" si="140"/>
        <v>0</v>
      </c>
      <c r="P152" s="15">
        <f t="shared" si="140"/>
        <v>2000</v>
      </c>
      <c r="Q152" s="15">
        <f t="shared" si="140"/>
        <v>3333.3333333333335</v>
      </c>
      <c r="R152" s="15">
        <f t="shared" si="140"/>
        <v>2666.6666666666665</v>
      </c>
      <c r="S152" s="15">
        <f t="shared" si="140"/>
        <v>1999.9999999999998</v>
      </c>
      <c r="T152" s="15">
        <f t="shared" si="140"/>
        <v>1333.3333333333333</v>
      </c>
      <c r="U152" s="15">
        <f t="shared" si="140"/>
        <v>666.66666666666652</v>
      </c>
      <c r="V152" s="15">
        <f t="shared" si="140"/>
        <v>0</v>
      </c>
      <c r="W152" s="15">
        <f t="shared" si="140"/>
        <v>0</v>
      </c>
      <c r="X152" s="15">
        <f t="shared" si="140"/>
        <v>0</v>
      </c>
      <c r="Y152" s="15">
        <f t="shared" si="140"/>
        <v>0</v>
      </c>
      <c r="Z152" s="15">
        <f t="shared" si="140"/>
        <v>0</v>
      </c>
      <c r="AA152" s="15">
        <f t="shared" si="140"/>
        <v>0</v>
      </c>
      <c r="AB152" s="15">
        <f t="shared" si="140"/>
        <v>0</v>
      </c>
      <c r="AC152" s="15">
        <f t="shared" si="140"/>
        <v>0</v>
      </c>
      <c r="AD152" s="15">
        <f t="shared" si="140"/>
        <v>0</v>
      </c>
      <c r="AE152" s="15">
        <f t="shared" si="140"/>
        <v>0</v>
      </c>
      <c r="AF152" s="15">
        <f t="shared" si="140"/>
        <v>0</v>
      </c>
      <c r="AG152" s="15">
        <f t="shared" ref="AG152:AQ152" si="141">SUM(AG112:AG151)</f>
        <v>0</v>
      </c>
      <c r="AH152" s="15">
        <f t="shared" si="141"/>
        <v>0</v>
      </c>
      <c r="AI152" s="15">
        <f t="shared" si="141"/>
        <v>0</v>
      </c>
      <c r="AJ152" s="15">
        <f t="shared" si="141"/>
        <v>0</v>
      </c>
      <c r="AK152" s="15">
        <f t="shared" si="141"/>
        <v>0</v>
      </c>
      <c r="AL152" s="15">
        <f t="shared" si="141"/>
        <v>0</v>
      </c>
      <c r="AM152" s="15">
        <f t="shared" si="141"/>
        <v>0</v>
      </c>
      <c r="AN152" s="15">
        <f t="shared" si="141"/>
        <v>0</v>
      </c>
      <c r="AO152" s="15">
        <f t="shared" si="141"/>
        <v>0</v>
      </c>
      <c r="AP152" s="15">
        <f t="shared" si="141"/>
        <v>0</v>
      </c>
      <c r="AQ152" s="15">
        <f t="shared" si="141"/>
        <v>0</v>
      </c>
    </row>
    <row r="153" spans="1:49" outlineLevel="1" x14ac:dyDescent="0.2">
      <c r="A153" s="23"/>
      <c r="C153" s="17"/>
      <c r="D153" s="16"/>
      <c r="E153" s="16"/>
      <c r="F153" s="16"/>
      <c r="G153" s="16"/>
      <c r="H153" s="16"/>
      <c r="I153" s="16"/>
      <c r="J153" s="16"/>
      <c r="K153" s="16"/>
      <c r="L153" s="16"/>
      <c r="M153" s="16"/>
      <c r="N153" s="16"/>
      <c r="O153" s="16"/>
    </row>
    <row r="154" spans="1:49" outlineLevel="1" x14ac:dyDescent="0.2">
      <c r="A154" s="23"/>
      <c r="C154" s="22" t="s">
        <v>34</v>
      </c>
      <c r="D154" s="12"/>
      <c r="E154" s="12"/>
      <c r="F154" s="12"/>
      <c r="G154" s="12"/>
      <c r="I154" s="12"/>
      <c r="J154" s="12"/>
      <c r="K154" s="12"/>
      <c r="L154" s="12"/>
      <c r="M154" s="12"/>
      <c r="N154" s="12"/>
      <c r="O154" s="12"/>
    </row>
    <row r="155" spans="1:49" s="19" customFormat="1" outlineLevel="1" x14ac:dyDescent="0.2">
      <c r="A155" s="25"/>
      <c r="D155" s="18">
        <f>'Peňažné toky projektu'!$B$18</f>
        <v>2016</v>
      </c>
      <c r="E155" s="18">
        <f>D155+1</f>
        <v>2017</v>
      </c>
      <c r="F155" s="18">
        <f t="shared" ref="F155:AK155" si="142">E155+1</f>
        <v>2018</v>
      </c>
      <c r="G155" s="18">
        <f t="shared" si="142"/>
        <v>2019</v>
      </c>
      <c r="H155" s="18">
        <f t="shared" si="142"/>
        <v>2020</v>
      </c>
      <c r="I155" s="18">
        <f t="shared" si="142"/>
        <v>2021</v>
      </c>
      <c r="J155" s="18">
        <f t="shared" si="142"/>
        <v>2022</v>
      </c>
      <c r="K155" s="18">
        <f t="shared" si="142"/>
        <v>2023</v>
      </c>
      <c r="L155" s="18">
        <f t="shared" si="142"/>
        <v>2024</v>
      </c>
      <c r="M155" s="18">
        <f t="shared" si="142"/>
        <v>2025</v>
      </c>
      <c r="N155" s="18">
        <f t="shared" si="142"/>
        <v>2026</v>
      </c>
      <c r="O155" s="18">
        <f t="shared" si="142"/>
        <v>2027</v>
      </c>
      <c r="P155" s="18">
        <f t="shared" si="142"/>
        <v>2028</v>
      </c>
      <c r="Q155" s="18">
        <f t="shared" si="142"/>
        <v>2029</v>
      </c>
      <c r="R155" s="18">
        <f t="shared" si="142"/>
        <v>2030</v>
      </c>
      <c r="S155" s="18">
        <f t="shared" si="142"/>
        <v>2031</v>
      </c>
      <c r="T155" s="18">
        <f t="shared" si="142"/>
        <v>2032</v>
      </c>
      <c r="U155" s="18">
        <f t="shared" si="142"/>
        <v>2033</v>
      </c>
      <c r="V155" s="18">
        <f t="shared" si="142"/>
        <v>2034</v>
      </c>
      <c r="W155" s="18">
        <f t="shared" si="142"/>
        <v>2035</v>
      </c>
      <c r="X155" s="18">
        <f t="shared" si="142"/>
        <v>2036</v>
      </c>
      <c r="Y155" s="18">
        <f t="shared" si="142"/>
        <v>2037</v>
      </c>
      <c r="Z155" s="18">
        <f t="shared" si="142"/>
        <v>2038</v>
      </c>
      <c r="AA155" s="18">
        <f t="shared" si="142"/>
        <v>2039</v>
      </c>
      <c r="AB155" s="18">
        <f t="shared" si="142"/>
        <v>2040</v>
      </c>
      <c r="AC155" s="18">
        <f t="shared" si="142"/>
        <v>2041</v>
      </c>
      <c r="AD155" s="18">
        <f t="shared" si="142"/>
        <v>2042</v>
      </c>
      <c r="AE155" s="18">
        <f t="shared" si="142"/>
        <v>2043</v>
      </c>
      <c r="AF155" s="18">
        <f t="shared" si="142"/>
        <v>2044</v>
      </c>
      <c r="AG155" s="18">
        <f t="shared" si="142"/>
        <v>2045</v>
      </c>
      <c r="AH155" s="18">
        <f t="shared" si="142"/>
        <v>2046</v>
      </c>
      <c r="AI155" s="18">
        <f t="shared" si="142"/>
        <v>2047</v>
      </c>
      <c r="AJ155" s="18">
        <f t="shared" si="142"/>
        <v>2048</v>
      </c>
      <c r="AK155" s="18">
        <f t="shared" si="142"/>
        <v>2049</v>
      </c>
      <c r="AL155" s="18">
        <f t="shared" ref="AL155" si="143">AK155+1</f>
        <v>2050</v>
      </c>
      <c r="AM155" s="18">
        <f t="shared" ref="AM155" si="144">AL155+1</f>
        <v>2051</v>
      </c>
      <c r="AN155" s="18">
        <f t="shared" ref="AN155" si="145">AM155+1</f>
        <v>2052</v>
      </c>
      <c r="AO155" s="18">
        <f t="shared" ref="AO155" si="146">AN155+1</f>
        <v>2053</v>
      </c>
      <c r="AP155" s="18">
        <f t="shared" ref="AP155" si="147">AO155+1</f>
        <v>2054</v>
      </c>
      <c r="AQ155" s="18">
        <f t="shared" ref="AQ155" si="148">AP155+1</f>
        <v>2055</v>
      </c>
    </row>
    <row r="156" spans="1:49" outlineLevel="1" x14ac:dyDescent="0.2">
      <c r="A156" s="23"/>
      <c r="C156" s="21">
        <f>D155</f>
        <v>2016</v>
      </c>
      <c r="D156" s="12">
        <f>D$4-D112</f>
        <v>0</v>
      </c>
      <c r="E156" s="12">
        <f>D156-E112</f>
        <v>0</v>
      </c>
      <c r="F156" s="12">
        <f>E156-F112</f>
        <v>0</v>
      </c>
      <c r="G156" s="12">
        <f>F156-G112</f>
        <v>0</v>
      </c>
      <c r="H156" s="12">
        <f>G156-H112</f>
        <v>0</v>
      </c>
      <c r="I156" s="12">
        <f>H156-I112</f>
        <v>0</v>
      </c>
      <c r="J156" s="12"/>
      <c r="K156" s="12"/>
      <c r="L156" s="12"/>
      <c r="M156" s="12"/>
      <c r="N156" s="12"/>
      <c r="O156" s="12"/>
    </row>
    <row r="157" spans="1:49" outlineLevel="1" x14ac:dyDescent="0.2">
      <c r="A157" s="23"/>
      <c r="C157" s="21">
        <f>C156+1</f>
        <v>2017</v>
      </c>
      <c r="D157" s="12"/>
      <c r="E157" s="12">
        <f>E$4-E113</f>
        <v>0</v>
      </c>
      <c r="F157" s="12">
        <f>E157-F113</f>
        <v>0</v>
      </c>
      <c r="G157" s="12">
        <f>F157-G113</f>
        <v>0</v>
      </c>
      <c r="H157" s="12">
        <f>G157-H113</f>
        <v>0</v>
      </c>
      <c r="I157" s="12">
        <f>H157-I113</f>
        <v>0</v>
      </c>
      <c r="J157" s="12">
        <f>I157-J113</f>
        <v>0</v>
      </c>
      <c r="K157" s="12"/>
      <c r="L157" s="12"/>
      <c r="M157" s="12"/>
      <c r="N157" s="12"/>
      <c r="O157" s="12"/>
    </row>
    <row r="158" spans="1:49" outlineLevel="1" x14ac:dyDescent="0.2">
      <c r="A158" s="23"/>
      <c r="C158" s="21">
        <f t="shared" ref="C158:C195" si="149">C157+1</f>
        <v>2018</v>
      </c>
      <c r="D158" s="12"/>
      <c r="E158" s="12"/>
      <c r="F158" s="12">
        <f>F$4-F114</f>
        <v>0</v>
      </c>
      <c r="G158" s="12">
        <f>F158-G114</f>
        <v>0</v>
      </c>
      <c r="H158" s="12">
        <f>G158-H114</f>
        <v>0</v>
      </c>
      <c r="I158" s="12">
        <f>H158-I114</f>
        <v>0</v>
      </c>
      <c r="J158" s="12">
        <f>I158-J114</f>
        <v>0</v>
      </c>
      <c r="K158" s="12">
        <f>J158-K114</f>
        <v>0</v>
      </c>
      <c r="L158" s="12"/>
      <c r="M158" s="12"/>
      <c r="N158" s="12"/>
      <c r="O158" s="12"/>
    </row>
    <row r="159" spans="1:49" outlineLevel="1" x14ac:dyDescent="0.2">
      <c r="A159" s="23"/>
      <c r="C159" s="21">
        <f t="shared" si="149"/>
        <v>2019</v>
      </c>
      <c r="D159" s="12"/>
      <c r="E159" s="12"/>
      <c r="F159" s="12"/>
      <c r="G159" s="12">
        <f>G$4-G115</f>
        <v>0</v>
      </c>
      <c r="H159" s="12">
        <f>G159-H115</f>
        <v>0</v>
      </c>
      <c r="I159" s="12">
        <f>H159-I115</f>
        <v>0</v>
      </c>
      <c r="J159" s="12">
        <f>I159-J115</f>
        <v>0</v>
      </c>
      <c r="K159" s="12">
        <f>J159-K115</f>
        <v>0</v>
      </c>
      <c r="L159" s="12">
        <f>K159-L115</f>
        <v>0</v>
      </c>
      <c r="M159" s="12"/>
      <c r="N159" s="12"/>
      <c r="O159" s="12"/>
    </row>
    <row r="160" spans="1:49" outlineLevel="1" x14ac:dyDescent="0.2">
      <c r="A160" s="23"/>
      <c r="C160" s="21">
        <f t="shared" si="149"/>
        <v>2020</v>
      </c>
      <c r="D160" s="12"/>
      <c r="E160" s="12"/>
      <c r="F160" s="12"/>
      <c r="G160" s="12"/>
      <c r="H160" s="12">
        <f>H$4-H116</f>
        <v>0</v>
      </c>
      <c r="I160" s="12">
        <f>H160-I116</f>
        <v>0</v>
      </c>
      <c r="J160" s="12">
        <f>I160-J116</f>
        <v>0</v>
      </c>
      <c r="K160" s="12">
        <f>J160-K116</f>
        <v>0</v>
      </c>
      <c r="L160" s="12">
        <f>K160-L116</f>
        <v>0</v>
      </c>
      <c r="M160" s="12">
        <f>L160-M116</f>
        <v>0</v>
      </c>
      <c r="N160" s="12"/>
      <c r="O160" s="12"/>
    </row>
    <row r="161" spans="1:29" outlineLevel="1" x14ac:dyDescent="0.2">
      <c r="A161" s="23"/>
      <c r="C161" s="21">
        <f t="shared" si="149"/>
        <v>2021</v>
      </c>
      <c r="I161" s="12">
        <f>I$4-I117</f>
        <v>0</v>
      </c>
      <c r="J161" s="12">
        <f>I161-J117</f>
        <v>0</v>
      </c>
      <c r="K161" s="12">
        <f>J161-K117</f>
        <v>0</v>
      </c>
      <c r="L161" s="12">
        <f>K161-L117</f>
        <v>0</v>
      </c>
      <c r="M161" s="12">
        <f>L161-M117</f>
        <v>0</v>
      </c>
      <c r="N161" s="12">
        <f>M161-N117</f>
        <v>0</v>
      </c>
    </row>
    <row r="162" spans="1:29" outlineLevel="1" x14ac:dyDescent="0.2">
      <c r="A162" s="23"/>
      <c r="C162" s="21">
        <f t="shared" si="149"/>
        <v>2022</v>
      </c>
      <c r="J162" s="12">
        <f>J$4-J118</f>
        <v>0</v>
      </c>
      <c r="K162" s="12">
        <f>J162-K118</f>
        <v>0</v>
      </c>
      <c r="L162" s="12">
        <f>K162-L118</f>
        <v>0</v>
      </c>
      <c r="M162" s="12">
        <f>L162-M118</f>
        <v>0</v>
      </c>
      <c r="N162" s="12">
        <f>M162-N118</f>
        <v>0</v>
      </c>
      <c r="O162" s="12">
        <f>N162-O118</f>
        <v>0</v>
      </c>
    </row>
    <row r="163" spans="1:29" outlineLevel="1" x14ac:dyDescent="0.2">
      <c r="A163" s="23"/>
      <c r="C163" s="21">
        <f t="shared" si="149"/>
        <v>2023</v>
      </c>
      <c r="K163" s="12">
        <f>K$4-K119</f>
        <v>0</v>
      </c>
      <c r="L163" s="12">
        <f>K163-L119</f>
        <v>0</v>
      </c>
      <c r="M163" s="12">
        <f>L163-M119</f>
        <v>0</v>
      </c>
      <c r="N163" s="12">
        <f>M163-N119</f>
        <v>0</v>
      </c>
      <c r="O163" s="12">
        <f>N163-O119</f>
        <v>0</v>
      </c>
      <c r="P163" s="12">
        <f>O163-P119</f>
        <v>0</v>
      </c>
    </row>
    <row r="164" spans="1:29" outlineLevel="1" x14ac:dyDescent="0.2">
      <c r="A164" s="23"/>
      <c r="C164" s="21">
        <f t="shared" si="149"/>
        <v>2024</v>
      </c>
      <c r="L164" s="12">
        <f>L$4-L120</f>
        <v>0</v>
      </c>
      <c r="M164" s="12">
        <f>L164-M120</f>
        <v>0</v>
      </c>
      <c r="N164" s="12">
        <f>M164-N120</f>
        <v>0</v>
      </c>
      <c r="O164" s="12">
        <f>N164-O120</f>
        <v>0</v>
      </c>
      <c r="P164" s="12">
        <f>O164-P120</f>
        <v>0</v>
      </c>
      <c r="Q164" s="12">
        <f>P164-Q120</f>
        <v>0</v>
      </c>
    </row>
    <row r="165" spans="1:29" outlineLevel="1" x14ac:dyDescent="0.2">
      <c r="A165" s="23"/>
      <c r="C165" s="21">
        <f t="shared" si="149"/>
        <v>2025</v>
      </c>
      <c r="M165" s="12">
        <f>M$4-M121</f>
        <v>0</v>
      </c>
      <c r="N165" s="12">
        <f>M165-N121</f>
        <v>0</v>
      </c>
      <c r="O165" s="12">
        <f>N165-O121</f>
        <v>0</v>
      </c>
      <c r="P165" s="12">
        <f>O165-P121</f>
        <v>0</v>
      </c>
      <c r="Q165" s="12">
        <f>P165-Q121</f>
        <v>0</v>
      </c>
      <c r="R165" s="12">
        <f>Q165-R121</f>
        <v>0</v>
      </c>
    </row>
    <row r="166" spans="1:29" outlineLevel="1" x14ac:dyDescent="0.2">
      <c r="A166" s="23"/>
      <c r="C166" s="21">
        <f t="shared" si="149"/>
        <v>2026</v>
      </c>
      <c r="N166" s="12">
        <f>N$4-N122</f>
        <v>0</v>
      </c>
      <c r="O166" s="12">
        <f>N166-O122</f>
        <v>0</v>
      </c>
      <c r="P166" s="12">
        <f>O166-P122</f>
        <v>0</v>
      </c>
      <c r="Q166" s="12">
        <f>P166-Q122</f>
        <v>0</v>
      </c>
      <c r="R166" s="12">
        <f>Q166-R122</f>
        <v>0</v>
      </c>
      <c r="S166" s="12">
        <f>R166-S122</f>
        <v>0</v>
      </c>
    </row>
    <row r="167" spans="1:29" outlineLevel="1" x14ac:dyDescent="0.2">
      <c r="A167" s="23"/>
      <c r="C167" s="21">
        <f t="shared" si="149"/>
        <v>2027</v>
      </c>
      <c r="O167" s="12">
        <f>O$4-O123</f>
        <v>0</v>
      </c>
      <c r="P167" s="12">
        <f>O167-P123</f>
        <v>0</v>
      </c>
      <c r="Q167" s="12">
        <f>P167-Q123</f>
        <v>0</v>
      </c>
      <c r="R167" s="12">
        <f>Q167-R123</f>
        <v>0</v>
      </c>
      <c r="S167" s="12">
        <f>R167-S123</f>
        <v>0</v>
      </c>
      <c r="T167" s="12">
        <f>S167-T123</f>
        <v>0</v>
      </c>
    </row>
    <row r="168" spans="1:29" outlineLevel="1" x14ac:dyDescent="0.2">
      <c r="A168" s="23"/>
      <c r="C168" s="21">
        <f t="shared" si="149"/>
        <v>2028</v>
      </c>
      <c r="P168" s="12">
        <f>P$4-P124</f>
        <v>10000</v>
      </c>
      <c r="Q168" s="12">
        <f>P168-Q124</f>
        <v>6666.6666666666661</v>
      </c>
      <c r="R168" s="12">
        <f>Q168-R124</f>
        <v>3999.9999999999995</v>
      </c>
      <c r="S168" s="12">
        <f>R168-S124</f>
        <v>1999.9999999999998</v>
      </c>
      <c r="T168" s="12">
        <f>S168-T124</f>
        <v>666.66666666666652</v>
      </c>
      <c r="U168" s="12">
        <f>T168-U124</f>
        <v>0</v>
      </c>
    </row>
    <row r="169" spans="1:29" outlineLevel="1" x14ac:dyDescent="0.2">
      <c r="A169" s="23"/>
      <c r="C169" s="21">
        <f t="shared" si="149"/>
        <v>2029</v>
      </c>
      <c r="Q169" s="12">
        <f>Q$4-Q125</f>
        <v>0</v>
      </c>
      <c r="R169" s="12">
        <f>Q169-R125</f>
        <v>0</v>
      </c>
      <c r="S169" s="12">
        <f>R169-S125</f>
        <v>0</v>
      </c>
      <c r="T169" s="12">
        <f>S169-T125</f>
        <v>0</v>
      </c>
      <c r="U169" s="12">
        <f>T169-U125</f>
        <v>0</v>
      </c>
      <c r="V169" s="12">
        <f>U169-V125</f>
        <v>0</v>
      </c>
    </row>
    <row r="170" spans="1:29" outlineLevel="1" x14ac:dyDescent="0.2">
      <c r="A170" s="23"/>
      <c r="C170" s="21">
        <f t="shared" si="149"/>
        <v>2030</v>
      </c>
      <c r="R170" s="12">
        <f>R$4-R126</f>
        <v>0</v>
      </c>
      <c r="S170" s="12">
        <f>R170-S126</f>
        <v>0</v>
      </c>
      <c r="T170" s="12">
        <f>S170-T126</f>
        <v>0</v>
      </c>
      <c r="U170" s="12">
        <f>T170-U126</f>
        <v>0</v>
      </c>
      <c r="V170" s="12">
        <f>U170-V126</f>
        <v>0</v>
      </c>
      <c r="W170" s="12">
        <f>V170-W126</f>
        <v>0</v>
      </c>
    </row>
    <row r="171" spans="1:29" outlineLevel="1" x14ac:dyDescent="0.2">
      <c r="A171" s="23"/>
      <c r="C171" s="21">
        <f t="shared" si="149"/>
        <v>2031</v>
      </c>
      <c r="S171" s="12">
        <f>S$4-S127</f>
        <v>0</v>
      </c>
      <c r="T171" s="12">
        <f>S171-T127</f>
        <v>0</v>
      </c>
      <c r="U171" s="12">
        <f>T171-U127</f>
        <v>0</v>
      </c>
      <c r="V171" s="12">
        <f>U171-V127</f>
        <v>0</v>
      </c>
      <c r="W171" s="12">
        <f>V171-W127</f>
        <v>0</v>
      </c>
      <c r="X171" s="12">
        <f>W171-X127</f>
        <v>0</v>
      </c>
    </row>
    <row r="172" spans="1:29" outlineLevel="1" x14ac:dyDescent="0.2">
      <c r="A172" s="23"/>
      <c r="C172" s="21">
        <f t="shared" si="149"/>
        <v>2032</v>
      </c>
      <c r="T172" s="12">
        <f>T$4-T128</f>
        <v>0</v>
      </c>
      <c r="U172" s="12">
        <f>T172-U128</f>
        <v>0</v>
      </c>
      <c r="V172" s="12">
        <f>U172-V128</f>
        <v>0</v>
      </c>
      <c r="W172" s="12">
        <f>V172-W128</f>
        <v>0</v>
      </c>
      <c r="X172" s="12">
        <f>W172-X128</f>
        <v>0</v>
      </c>
      <c r="Y172" s="12">
        <f>X172-Y128</f>
        <v>0</v>
      </c>
    </row>
    <row r="173" spans="1:29" outlineLevel="1" x14ac:dyDescent="0.2">
      <c r="A173" s="23"/>
      <c r="C173" s="21">
        <f t="shared" si="149"/>
        <v>2033</v>
      </c>
      <c r="U173" s="12">
        <f>U$4-U129</f>
        <v>0</v>
      </c>
      <c r="V173" s="12">
        <f>U173-V129</f>
        <v>0</v>
      </c>
      <c r="W173" s="12">
        <f>V173-W129</f>
        <v>0</v>
      </c>
      <c r="X173" s="12">
        <f>W173-X129</f>
        <v>0</v>
      </c>
      <c r="Y173" s="12">
        <f>X173-Y129</f>
        <v>0</v>
      </c>
      <c r="Z173" s="12">
        <f>Y173-Z129</f>
        <v>0</v>
      </c>
    </row>
    <row r="174" spans="1:29" outlineLevel="1" x14ac:dyDescent="0.2">
      <c r="A174" s="23"/>
      <c r="C174" s="21">
        <f t="shared" si="149"/>
        <v>2034</v>
      </c>
      <c r="V174" s="12">
        <f>V$4-V130</f>
        <v>0</v>
      </c>
      <c r="W174" s="12">
        <f>V174-W130</f>
        <v>0</v>
      </c>
      <c r="X174" s="12">
        <f>W174-X130</f>
        <v>0</v>
      </c>
      <c r="Y174" s="12">
        <f>X174-Y130</f>
        <v>0</v>
      </c>
      <c r="Z174" s="12">
        <f>Y174-Z130</f>
        <v>0</v>
      </c>
      <c r="AA174" s="12">
        <f>Z174-AA130</f>
        <v>0</v>
      </c>
    </row>
    <row r="175" spans="1:29" outlineLevel="1" x14ac:dyDescent="0.2">
      <c r="A175" s="23"/>
      <c r="C175" s="21">
        <f t="shared" si="149"/>
        <v>2035</v>
      </c>
      <c r="W175" s="12">
        <f>W$4-W131</f>
        <v>0</v>
      </c>
      <c r="X175" s="12">
        <f>W175-X131</f>
        <v>0</v>
      </c>
      <c r="Y175" s="12">
        <f>X175-Y131</f>
        <v>0</v>
      </c>
      <c r="Z175" s="12">
        <f>Y175-Z131</f>
        <v>0</v>
      </c>
      <c r="AA175" s="12">
        <f>Z175-AA131</f>
        <v>0</v>
      </c>
      <c r="AB175" s="12">
        <f>AA175-AB131</f>
        <v>0</v>
      </c>
    </row>
    <row r="176" spans="1:29" outlineLevel="1" x14ac:dyDescent="0.2">
      <c r="A176" s="23"/>
      <c r="C176" s="21">
        <f t="shared" si="149"/>
        <v>2036</v>
      </c>
      <c r="X176" s="12">
        <f>X$4-X132</f>
        <v>0</v>
      </c>
      <c r="Y176" s="12">
        <f>X176-Y132</f>
        <v>0</v>
      </c>
      <c r="Z176" s="12">
        <f>Y176-Z132</f>
        <v>0</v>
      </c>
      <c r="AA176" s="12">
        <f>Z176-AA132</f>
        <v>0</v>
      </c>
      <c r="AB176" s="12">
        <f>AA176-AB132</f>
        <v>0</v>
      </c>
      <c r="AC176" s="12">
        <f>AB176-AC132</f>
        <v>0</v>
      </c>
    </row>
    <row r="177" spans="1:47" outlineLevel="1" x14ac:dyDescent="0.2">
      <c r="A177" s="23"/>
      <c r="C177" s="21">
        <f t="shared" si="149"/>
        <v>2037</v>
      </c>
      <c r="Y177" s="12">
        <f>Y$4-Y133</f>
        <v>0</v>
      </c>
      <c r="Z177" s="12">
        <f>Y177-Z133</f>
        <v>0</v>
      </c>
      <c r="AA177" s="12">
        <f>Z177-AA133</f>
        <v>0</v>
      </c>
      <c r="AB177" s="12">
        <f>AA177-AB133</f>
        <v>0</v>
      </c>
      <c r="AC177" s="12">
        <f>AB177-AC133</f>
        <v>0</v>
      </c>
      <c r="AD177" s="12">
        <f>AC177-AD133</f>
        <v>0</v>
      </c>
    </row>
    <row r="178" spans="1:47" outlineLevel="1" x14ac:dyDescent="0.2">
      <c r="A178" s="23"/>
      <c r="C178" s="21">
        <f t="shared" si="149"/>
        <v>2038</v>
      </c>
      <c r="Z178" s="12">
        <f>Z$4-Z134</f>
        <v>0</v>
      </c>
      <c r="AA178" s="12">
        <f>Z178-AA134</f>
        <v>0</v>
      </c>
      <c r="AB178" s="12">
        <f>AA178-AB134</f>
        <v>0</v>
      </c>
      <c r="AC178" s="12">
        <f>AB178-AC134</f>
        <v>0</v>
      </c>
      <c r="AD178" s="12">
        <f>AC178-AD134</f>
        <v>0</v>
      </c>
      <c r="AE178" s="12">
        <f>AD178-AE134</f>
        <v>0</v>
      </c>
    </row>
    <row r="179" spans="1:47" outlineLevel="1" x14ac:dyDescent="0.2">
      <c r="A179" s="23"/>
      <c r="C179" s="21">
        <f t="shared" si="149"/>
        <v>2039</v>
      </c>
      <c r="AA179" s="12">
        <f>AA$4-AA135</f>
        <v>0</v>
      </c>
      <c r="AB179" s="12">
        <f>AA179-AB135</f>
        <v>0</v>
      </c>
      <c r="AC179" s="12">
        <f>AB179-AC135</f>
        <v>0</v>
      </c>
      <c r="AD179" s="12">
        <f>AC179-AD135</f>
        <v>0</v>
      </c>
      <c r="AE179" s="12">
        <f>AD179-AE135</f>
        <v>0</v>
      </c>
      <c r="AF179" s="12">
        <f>AE179-AF135</f>
        <v>0</v>
      </c>
    </row>
    <row r="180" spans="1:47" outlineLevel="1" x14ac:dyDescent="0.2">
      <c r="A180" s="23"/>
      <c r="C180" s="21">
        <f t="shared" si="149"/>
        <v>2040</v>
      </c>
      <c r="AB180" s="12">
        <f>AB$4-AB136</f>
        <v>0</v>
      </c>
      <c r="AC180" s="12">
        <f>AB180-AC136</f>
        <v>0</v>
      </c>
      <c r="AD180" s="12">
        <f>AC180-AD136</f>
        <v>0</v>
      </c>
      <c r="AE180" s="12">
        <f>AD180-AE136</f>
        <v>0</v>
      </c>
      <c r="AF180" s="12">
        <f>AE180-AF136</f>
        <v>0</v>
      </c>
      <c r="AG180" s="12">
        <f>AF180-AG136</f>
        <v>0</v>
      </c>
    </row>
    <row r="181" spans="1:47" outlineLevel="1" x14ac:dyDescent="0.2">
      <c r="A181" s="23"/>
      <c r="C181" s="21">
        <f t="shared" si="149"/>
        <v>2041</v>
      </c>
      <c r="AC181" s="12">
        <f>AC$4-AC137</f>
        <v>0</v>
      </c>
      <c r="AD181" s="12">
        <f>AC181-AD137</f>
        <v>0</v>
      </c>
      <c r="AE181" s="12">
        <f>AD181-AE137</f>
        <v>0</v>
      </c>
      <c r="AF181" s="12">
        <f>AE181-AF137</f>
        <v>0</v>
      </c>
      <c r="AG181" s="12">
        <f>AF181-AG137</f>
        <v>0</v>
      </c>
      <c r="AH181" s="12">
        <f>AG181-AH137</f>
        <v>0</v>
      </c>
    </row>
    <row r="182" spans="1:47" outlineLevel="1" x14ac:dyDescent="0.2">
      <c r="A182" s="23"/>
      <c r="C182" s="21">
        <f t="shared" si="149"/>
        <v>2042</v>
      </c>
      <c r="AD182" s="12">
        <f>AD$4-AD138</f>
        <v>0</v>
      </c>
      <c r="AE182" s="12">
        <f>AD182-AE138</f>
        <v>0</v>
      </c>
      <c r="AF182" s="12">
        <f>AE182-AF138</f>
        <v>0</v>
      </c>
      <c r="AG182" s="12">
        <f>AF182-AG138</f>
        <v>0</v>
      </c>
      <c r="AH182" s="12">
        <f>AG182-AH138</f>
        <v>0</v>
      </c>
      <c r="AI182" s="12">
        <f>AH182-AI138</f>
        <v>0</v>
      </c>
    </row>
    <row r="183" spans="1:47" outlineLevel="1" x14ac:dyDescent="0.2">
      <c r="A183" s="23"/>
      <c r="C183" s="21">
        <f t="shared" si="149"/>
        <v>2043</v>
      </c>
      <c r="AE183" s="12">
        <f>AE$4-AE139</f>
        <v>0</v>
      </c>
      <c r="AF183" s="12">
        <f>AE183-AF139</f>
        <v>0</v>
      </c>
      <c r="AG183" s="12">
        <f>AF183-AG139</f>
        <v>0</v>
      </c>
      <c r="AH183" s="12">
        <f>AG183-AH139</f>
        <v>0</v>
      </c>
      <c r="AI183" s="12">
        <f>AH183-AI139</f>
        <v>0</v>
      </c>
      <c r="AJ183" s="12">
        <f>AI183-AJ139</f>
        <v>0</v>
      </c>
    </row>
    <row r="184" spans="1:47" outlineLevel="1" x14ac:dyDescent="0.2">
      <c r="A184" s="23"/>
      <c r="C184" s="21">
        <f t="shared" si="149"/>
        <v>2044</v>
      </c>
      <c r="AF184" s="12">
        <f>AF$4-AF140</f>
        <v>0</v>
      </c>
      <c r="AG184" s="12">
        <f>AF184-AG140</f>
        <v>0</v>
      </c>
      <c r="AH184" s="12">
        <f>AG184-AH140</f>
        <v>0</v>
      </c>
      <c r="AI184" s="12">
        <f>AH184-AI140</f>
        <v>0</v>
      </c>
      <c r="AJ184" s="12">
        <f>AI184-AJ140</f>
        <v>0</v>
      </c>
      <c r="AK184" s="12">
        <f>AJ184-AK140</f>
        <v>0</v>
      </c>
      <c r="AL184" s="12"/>
      <c r="AM184" s="12"/>
      <c r="AN184" s="12"/>
      <c r="AO184" s="12"/>
      <c r="AP184" s="12"/>
    </row>
    <row r="185" spans="1:47" outlineLevel="1" x14ac:dyDescent="0.2">
      <c r="A185" s="23"/>
      <c r="C185" s="21">
        <f t="shared" si="149"/>
        <v>2045</v>
      </c>
      <c r="AG185" s="12">
        <f>AG$4-AG141</f>
        <v>0</v>
      </c>
      <c r="AH185" s="12">
        <f>AG185-AH141</f>
        <v>0</v>
      </c>
      <c r="AI185" s="12">
        <f>AH185-AI141</f>
        <v>0</v>
      </c>
      <c r="AJ185" s="12">
        <f>AI185-AJ141</f>
        <v>0</v>
      </c>
      <c r="AK185" s="12">
        <f>AJ185-AK141</f>
        <v>0</v>
      </c>
      <c r="AL185" s="12">
        <f>AK185-AL141</f>
        <v>0</v>
      </c>
      <c r="AQ185" s="12"/>
    </row>
    <row r="186" spans="1:47" outlineLevel="1" x14ac:dyDescent="0.2">
      <c r="A186" s="23"/>
      <c r="C186" s="21">
        <f t="shared" si="149"/>
        <v>2046</v>
      </c>
      <c r="AH186" s="12">
        <f>AH$4-AH142</f>
        <v>0</v>
      </c>
      <c r="AI186" s="12">
        <f>AH186-AI142</f>
        <v>0</v>
      </c>
      <c r="AJ186" s="12">
        <f>AI186-AJ142</f>
        <v>0</v>
      </c>
      <c r="AK186" s="12">
        <f>AJ186-AK142</f>
        <v>0</v>
      </c>
      <c r="AL186" s="12">
        <f>AK186-AL142</f>
        <v>0</v>
      </c>
      <c r="AM186" s="12">
        <f>AL186-AM142</f>
        <v>0</v>
      </c>
      <c r="AQ186" s="12"/>
      <c r="AR186" s="12"/>
    </row>
    <row r="187" spans="1:47" outlineLevel="1" x14ac:dyDescent="0.2">
      <c r="A187" s="23"/>
      <c r="C187" s="21">
        <f t="shared" si="149"/>
        <v>2047</v>
      </c>
      <c r="AI187" s="12">
        <f>AI$4-AI143</f>
        <v>0</v>
      </c>
      <c r="AJ187" s="12">
        <f>AI187-AJ143</f>
        <v>0</v>
      </c>
      <c r="AK187" s="12">
        <f>AJ187-AK143</f>
        <v>0</v>
      </c>
      <c r="AL187" s="12">
        <f>AK187-AL143</f>
        <v>0</v>
      </c>
      <c r="AM187" s="12">
        <f>AL187-AM143</f>
        <v>0</v>
      </c>
      <c r="AN187" s="12">
        <f>AM187-AN143</f>
        <v>0</v>
      </c>
      <c r="AQ187" s="12"/>
      <c r="AR187" s="12"/>
      <c r="AS187" s="12"/>
    </row>
    <row r="188" spans="1:47" outlineLevel="1" x14ac:dyDescent="0.2">
      <c r="A188" s="23"/>
      <c r="C188" s="21">
        <f t="shared" si="149"/>
        <v>2048</v>
      </c>
      <c r="AJ188" s="12">
        <f>AJ$4-AJ144</f>
        <v>0</v>
      </c>
      <c r="AK188" s="12">
        <f>AJ188-AK144</f>
        <v>0</v>
      </c>
      <c r="AL188" s="12">
        <f>AK188-AL144</f>
        <v>0</v>
      </c>
      <c r="AM188" s="12">
        <f>AL188-AM144</f>
        <v>0</v>
      </c>
      <c r="AN188" s="12">
        <f>AM188-AN144</f>
        <v>0</v>
      </c>
      <c r="AO188" s="12">
        <f>AN188-AO144</f>
        <v>0</v>
      </c>
      <c r="AQ188" s="12"/>
      <c r="AR188" s="12"/>
      <c r="AS188" s="12"/>
      <c r="AT188" s="12"/>
    </row>
    <row r="189" spans="1:47" outlineLevel="1" x14ac:dyDescent="0.2">
      <c r="A189" s="23"/>
      <c r="C189" s="21">
        <f t="shared" si="149"/>
        <v>2049</v>
      </c>
      <c r="AK189" s="12">
        <f>AK$4-AK145</f>
        <v>0</v>
      </c>
      <c r="AL189" s="12">
        <f>AK189-AL145</f>
        <v>0</v>
      </c>
      <c r="AM189" s="12">
        <f>AL189-AM145</f>
        <v>0</v>
      </c>
      <c r="AN189" s="12">
        <f>AM189-AN145</f>
        <v>0</v>
      </c>
      <c r="AO189" s="12">
        <f>AN189-AO145</f>
        <v>0</v>
      </c>
      <c r="AP189" s="12">
        <f>AO189-AP145</f>
        <v>0</v>
      </c>
      <c r="AQ189" s="12"/>
      <c r="AR189" s="12"/>
      <c r="AS189" s="12"/>
      <c r="AT189" s="12"/>
      <c r="AU189" s="12"/>
    </row>
    <row r="190" spans="1:47" outlineLevel="1" x14ac:dyDescent="0.2">
      <c r="A190" s="23"/>
      <c r="C190" s="21">
        <f t="shared" si="149"/>
        <v>2050</v>
      </c>
      <c r="AK190" s="12"/>
      <c r="AL190" s="12">
        <f>AL$4-AL146</f>
        <v>0</v>
      </c>
      <c r="AM190" s="12">
        <f>AL190-AM146</f>
        <v>0</v>
      </c>
      <c r="AN190" s="12">
        <f>AM190-AN146</f>
        <v>0</v>
      </c>
      <c r="AO190" s="12">
        <f>AN190-AO146</f>
        <v>0</v>
      </c>
      <c r="AP190" s="12">
        <f>AO190-AP146</f>
        <v>0</v>
      </c>
      <c r="AQ190" s="12">
        <f>AP190-AQ146</f>
        <v>0</v>
      </c>
      <c r="AR190" s="12"/>
      <c r="AS190" s="12"/>
      <c r="AT190" s="12"/>
      <c r="AU190" s="12"/>
    </row>
    <row r="191" spans="1:47" outlineLevel="1" x14ac:dyDescent="0.2">
      <c r="A191" s="23"/>
      <c r="C191" s="21">
        <f t="shared" si="149"/>
        <v>2051</v>
      </c>
      <c r="AK191" s="12"/>
      <c r="AM191" s="12">
        <f>AM$4-AM147</f>
        <v>0</v>
      </c>
      <c r="AN191" s="12">
        <f>AM191-AN147</f>
        <v>0</v>
      </c>
      <c r="AO191" s="12">
        <f>AN191-AO147</f>
        <v>0</v>
      </c>
      <c r="AP191" s="12">
        <f>AO191-AP147</f>
        <v>0</v>
      </c>
      <c r="AQ191" s="12">
        <f>AP191-AQ147</f>
        <v>0</v>
      </c>
      <c r="AR191" s="12"/>
      <c r="AS191" s="12"/>
      <c r="AT191" s="12"/>
      <c r="AU191" s="12"/>
    </row>
    <row r="192" spans="1:47" outlineLevel="1" x14ac:dyDescent="0.2">
      <c r="A192" s="23"/>
      <c r="C192" s="21">
        <f t="shared" si="149"/>
        <v>2052</v>
      </c>
      <c r="AK192" s="12"/>
      <c r="AN192" s="12">
        <f>AN$4-AN148</f>
        <v>0</v>
      </c>
      <c r="AO192" s="12">
        <f>AN192-AO148</f>
        <v>0</v>
      </c>
      <c r="AP192" s="12">
        <f>AO192-AP148</f>
        <v>0</v>
      </c>
      <c r="AQ192" s="12">
        <f>AP192-AQ148</f>
        <v>0</v>
      </c>
      <c r="AR192" s="12"/>
      <c r="AS192" s="12"/>
      <c r="AT192" s="12"/>
      <c r="AU192" s="12"/>
    </row>
    <row r="193" spans="1:49" outlineLevel="1" x14ac:dyDescent="0.2">
      <c r="A193" s="23"/>
      <c r="C193" s="21">
        <f t="shared" si="149"/>
        <v>2053</v>
      </c>
      <c r="AK193" s="12"/>
      <c r="AO193" s="12">
        <f>AO$4-AO149</f>
        <v>0</v>
      </c>
      <c r="AP193" s="12">
        <f>AO193-AP149</f>
        <v>0</v>
      </c>
      <c r="AQ193" s="12">
        <f>AP193-AQ149</f>
        <v>0</v>
      </c>
      <c r="AR193" s="12"/>
      <c r="AS193" s="12"/>
      <c r="AT193" s="12"/>
      <c r="AU193" s="12"/>
    </row>
    <row r="194" spans="1:49" outlineLevel="1" x14ac:dyDescent="0.2">
      <c r="A194" s="23"/>
      <c r="C194" s="21">
        <f t="shared" si="149"/>
        <v>2054</v>
      </c>
      <c r="AK194" s="12"/>
      <c r="AP194" s="12">
        <f>AP$4-AP150</f>
        <v>0</v>
      </c>
      <c r="AQ194" s="12">
        <f>AP194-AQ150</f>
        <v>0</v>
      </c>
      <c r="AR194" s="12"/>
      <c r="AS194" s="12"/>
      <c r="AT194" s="12"/>
      <c r="AU194" s="12"/>
    </row>
    <row r="195" spans="1:49" outlineLevel="1" x14ac:dyDescent="0.2">
      <c r="A195" s="23"/>
      <c r="C195" s="21">
        <f t="shared" si="149"/>
        <v>2055</v>
      </c>
      <c r="AQ195" s="12">
        <f>AQ$4-AQ151</f>
        <v>0</v>
      </c>
      <c r="AR195" s="12"/>
      <c r="AS195" s="12"/>
      <c r="AT195" s="12"/>
      <c r="AU195" s="12"/>
      <c r="AV195" s="12"/>
    </row>
    <row r="196" spans="1:49" x14ac:dyDescent="0.2">
      <c r="C196" s="11"/>
      <c r="D196" s="12"/>
      <c r="E196" s="12"/>
      <c r="F196" s="12"/>
      <c r="G196" s="12"/>
      <c r="H196" s="12"/>
      <c r="I196" s="12"/>
      <c r="J196" s="12"/>
      <c r="K196" s="12"/>
      <c r="L196" s="12"/>
      <c r="M196" s="12"/>
      <c r="N196" s="12"/>
      <c r="O196" s="12"/>
      <c r="AR196" s="12"/>
      <c r="AS196" s="12"/>
      <c r="AT196" s="12"/>
      <c r="AU196" s="12"/>
      <c r="AV196" s="12"/>
      <c r="AW196" s="12"/>
    </row>
    <row r="197" spans="1:49" outlineLevel="1" x14ac:dyDescent="0.2">
      <c r="A197" s="27"/>
      <c r="C197" s="3" t="s">
        <v>28</v>
      </c>
      <c r="D197" s="3"/>
      <c r="E197" s="6">
        <v>3</v>
      </c>
    </row>
    <row r="198" spans="1:49" outlineLevel="1" x14ac:dyDescent="0.2">
      <c r="A198" s="27"/>
      <c r="C198" s="20" t="s">
        <v>35</v>
      </c>
      <c r="D198" s="10"/>
      <c r="E198" s="5">
        <v>8</v>
      </c>
      <c r="F198" s="10"/>
      <c r="G198" s="10"/>
      <c r="H198" s="10" t="s">
        <v>14</v>
      </c>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9" outlineLevel="1" x14ac:dyDescent="0.2">
      <c r="A199" s="27"/>
      <c r="C199" s="20" t="s">
        <v>33</v>
      </c>
      <c r="D199" s="10"/>
      <c r="E199" s="5">
        <v>9</v>
      </c>
      <c r="F199" s="10"/>
      <c r="G199" s="10"/>
      <c r="H199" s="4"/>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9" outlineLevel="1" x14ac:dyDescent="0.2">
      <c r="A200" s="27"/>
      <c r="C200" s="19"/>
      <c r="D200" s="18">
        <f>'Peňažné toky projektu'!$B$18</f>
        <v>2016</v>
      </c>
      <c r="E200" s="18">
        <f t="shared" ref="E200:AK200" si="150">D200+1</f>
        <v>2017</v>
      </c>
      <c r="F200" s="18">
        <f t="shared" si="150"/>
        <v>2018</v>
      </c>
      <c r="G200" s="18">
        <f t="shared" si="150"/>
        <v>2019</v>
      </c>
      <c r="H200" s="18">
        <f t="shared" si="150"/>
        <v>2020</v>
      </c>
      <c r="I200" s="18">
        <f t="shared" si="150"/>
        <v>2021</v>
      </c>
      <c r="J200" s="18">
        <f t="shared" si="150"/>
        <v>2022</v>
      </c>
      <c r="K200" s="18">
        <f t="shared" si="150"/>
        <v>2023</v>
      </c>
      <c r="L200" s="18">
        <f t="shared" si="150"/>
        <v>2024</v>
      </c>
      <c r="M200" s="18">
        <f t="shared" si="150"/>
        <v>2025</v>
      </c>
      <c r="N200" s="18">
        <f t="shared" si="150"/>
        <v>2026</v>
      </c>
      <c r="O200" s="18">
        <f t="shared" si="150"/>
        <v>2027</v>
      </c>
      <c r="P200" s="18">
        <f t="shared" si="150"/>
        <v>2028</v>
      </c>
      <c r="Q200" s="18">
        <f t="shared" si="150"/>
        <v>2029</v>
      </c>
      <c r="R200" s="18">
        <f t="shared" si="150"/>
        <v>2030</v>
      </c>
      <c r="S200" s="18">
        <f t="shared" si="150"/>
        <v>2031</v>
      </c>
      <c r="T200" s="18">
        <f t="shared" si="150"/>
        <v>2032</v>
      </c>
      <c r="U200" s="18">
        <f t="shared" si="150"/>
        <v>2033</v>
      </c>
      <c r="V200" s="18">
        <f t="shared" si="150"/>
        <v>2034</v>
      </c>
      <c r="W200" s="18">
        <f t="shared" si="150"/>
        <v>2035</v>
      </c>
      <c r="X200" s="18">
        <f t="shared" si="150"/>
        <v>2036</v>
      </c>
      <c r="Y200" s="18">
        <f t="shared" si="150"/>
        <v>2037</v>
      </c>
      <c r="Z200" s="18">
        <f t="shared" si="150"/>
        <v>2038</v>
      </c>
      <c r="AA200" s="18">
        <f t="shared" si="150"/>
        <v>2039</v>
      </c>
      <c r="AB200" s="18">
        <f t="shared" si="150"/>
        <v>2040</v>
      </c>
      <c r="AC200" s="18">
        <f t="shared" si="150"/>
        <v>2041</v>
      </c>
      <c r="AD200" s="18">
        <f t="shared" si="150"/>
        <v>2042</v>
      </c>
      <c r="AE200" s="18">
        <f t="shared" si="150"/>
        <v>2043</v>
      </c>
      <c r="AF200" s="18">
        <f t="shared" si="150"/>
        <v>2044</v>
      </c>
      <c r="AG200" s="18">
        <f t="shared" si="150"/>
        <v>2045</v>
      </c>
      <c r="AH200" s="18">
        <f t="shared" si="150"/>
        <v>2046</v>
      </c>
      <c r="AI200" s="18">
        <f t="shared" si="150"/>
        <v>2047</v>
      </c>
      <c r="AJ200" s="18">
        <f t="shared" si="150"/>
        <v>2048</v>
      </c>
      <c r="AK200" s="18">
        <f t="shared" si="150"/>
        <v>2049</v>
      </c>
      <c r="AL200" s="18">
        <f t="shared" ref="AL200" si="151">AK200+1</f>
        <v>2050</v>
      </c>
      <c r="AM200" s="18">
        <f t="shared" ref="AM200" si="152">AL200+1</f>
        <v>2051</v>
      </c>
      <c r="AN200" s="18">
        <f t="shared" ref="AN200" si="153">AM200+1</f>
        <v>2052</v>
      </c>
      <c r="AO200" s="18">
        <f t="shared" ref="AO200" si="154">AN200+1</f>
        <v>2053</v>
      </c>
      <c r="AP200" s="18">
        <f t="shared" ref="AP200" si="155">AO200+1</f>
        <v>2054</v>
      </c>
      <c r="AQ200" s="18">
        <f t="shared" ref="AQ200" si="156">AP200+1</f>
        <v>2055</v>
      </c>
    </row>
    <row r="201" spans="1:49" outlineLevel="1" x14ac:dyDescent="0.2">
      <c r="A201" s="27"/>
      <c r="C201" s="21">
        <f>D200</f>
        <v>2016</v>
      </c>
      <c r="D201" s="12">
        <f>D$5/$E$198</f>
        <v>0</v>
      </c>
      <c r="E201" s="12">
        <f t="shared" ref="E201:L201" si="157">(2*D245)/($E$199-(E$200-$C201))</f>
        <v>0</v>
      </c>
      <c r="F201" s="12">
        <f t="shared" si="157"/>
        <v>0</v>
      </c>
      <c r="G201" s="12">
        <f t="shared" si="157"/>
        <v>0</v>
      </c>
      <c r="H201" s="12">
        <f t="shared" si="157"/>
        <v>0</v>
      </c>
      <c r="I201" s="12">
        <f t="shared" si="157"/>
        <v>0</v>
      </c>
      <c r="J201" s="12">
        <f t="shared" si="157"/>
        <v>0</v>
      </c>
      <c r="K201" s="12">
        <f t="shared" si="157"/>
        <v>0</v>
      </c>
      <c r="L201" s="12">
        <f t="shared" si="157"/>
        <v>0</v>
      </c>
      <c r="M201" s="12"/>
      <c r="N201" s="12"/>
      <c r="O201" s="12"/>
      <c r="P201" s="12"/>
      <c r="Q201" s="12"/>
    </row>
    <row r="202" spans="1:49" outlineLevel="1" x14ac:dyDescent="0.2">
      <c r="A202" s="27"/>
      <c r="C202" s="21">
        <f>C201+1</f>
        <v>2017</v>
      </c>
      <c r="D202" s="12"/>
      <c r="E202" s="12">
        <f>E$5/$E$198</f>
        <v>0</v>
      </c>
      <c r="F202" s="12">
        <f t="shared" ref="F202:M202" si="158">(2*E246)/($E$199-(F$200-$C202))</f>
        <v>0</v>
      </c>
      <c r="G202" s="12">
        <f t="shared" si="158"/>
        <v>0</v>
      </c>
      <c r="H202" s="12">
        <f t="shared" si="158"/>
        <v>0</v>
      </c>
      <c r="I202" s="12">
        <f t="shared" si="158"/>
        <v>0</v>
      </c>
      <c r="J202" s="12">
        <f t="shared" si="158"/>
        <v>0</v>
      </c>
      <c r="K202" s="12">
        <f t="shared" si="158"/>
        <v>0</v>
      </c>
      <c r="L202" s="12">
        <f t="shared" si="158"/>
        <v>0</v>
      </c>
      <c r="M202" s="12">
        <f t="shared" si="158"/>
        <v>0</v>
      </c>
      <c r="N202" s="12"/>
      <c r="O202" s="12"/>
      <c r="P202" s="12"/>
      <c r="Q202" s="12"/>
    </row>
    <row r="203" spans="1:49" outlineLevel="1" x14ac:dyDescent="0.2">
      <c r="A203" s="27"/>
      <c r="C203" s="21">
        <f t="shared" ref="C203:C240" si="159">C202+1</f>
        <v>2018</v>
      </c>
      <c r="D203" s="12"/>
      <c r="E203" s="12"/>
      <c r="F203" s="12">
        <f>F$5/$E$198</f>
        <v>0</v>
      </c>
      <c r="G203" s="12">
        <f t="shared" ref="G203:N203" si="160">(2*F247)/($E$199-(G$200-$C203))</f>
        <v>0</v>
      </c>
      <c r="H203" s="12">
        <f t="shared" si="160"/>
        <v>0</v>
      </c>
      <c r="I203" s="12">
        <f t="shared" si="160"/>
        <v>0</v>
      </c>
      <c r="J203" s="12">
        <f t="shared" si="160"/>
        <v>0</v>
      </c>
      <c r="K203" s="12">
        <f t="shared" si="160"/>
        <v>0</v>
      </c>
      <c r="L203" s="12">
        <f t="shared" si="160"/>
        <v>0</v>
      </c>
      <c r="M203" s="12">
        <f t="shared" si="160"/>
        <v>0</v>
      </c>
      <c r="N203" s="12">
        <f t="shared" si="160"/>
        <v>0</v>
      </c>
      <c r="O203" s="12"/>
      <c r="P203" s="12"/>
      <c r="Q203" s="12"/>
      <c r="R203" s="12"/>
    </row>
    <row r="204" spans="1:49" outlineLevel="1" x14ac:dyDescent="0.2">
      <c r="A204" s="27"/>
      <c r="C204" s="21">
        <f t="shared" si="159"/>
        <v>2019</v>
      </c>
      <c r="D204" s="12"/>
      <c r="E204" s="12"/>
      <c r="F204" s="12"/>
      <c r="G204" s="12">
        <f>G$5/$E$198</f>
        <v>0</v>
      </c>
      <c r="H204" s="12">
        <f t="shared" ref="H204:O204" si="161">(2*G248)/($E$199-(H$200-$C204))</f>
        <v>0</v>
      </c>
      <c r="I204" s="12">
        <f t="shared" si="161"/>
        <v>0</v>
      </c>
      <c r="J204" s="12">
        <f t="shared" si="161"/>
        <v>0</v>
      </c>
      <c r="K204" s="12">
        <f t="shared" si="161"/>
        <v>0</v>
      </c>
      <c r="L204" s="12">
        <f t="shared" si="161"/>
        <v>0</v>
      </c>
      <c r="M204" s="12">
        <f t="shared" si="161"/>
        <v>0</v>
      </c>
      <c r="N204" s="12">
        <f t="shared" si="161"/>
        <v>0</v>
      </c>
      <c r="O204" s="12">
        <f t="shared" si="161"/>
        <v>0</v>
      </c>
      <c r="P204" s="12"/>
      <c r="Q204" s="12"/>
      <c r="R204" s="12"/>
      <c r="S204" s="12"/>
    </row>
    <row r="205" spans="1:49" outlineLevel="1" x14ac:dyDescent="0.2">
      <c r="A205" s="27"/>
      <c r="C205" s="21">
        <f t="shared" si="159"/>
        <v>2020</v>
      </c>
      <c r="D205" s="12"/>
      <c r="E205" s="12"/>
      <c r="F205" s="12"/>
      <c r="G205" s="12"/>
      <c r="H205" s="12">
        <f>H$5/$E$198</f>
        <v>0</v>
      </c>
      <c r="I205" s="12">
        <f t="shared" ref="I205:P205" si="162">(2*H249)/($E$199-(I$200-$C205))</f>
        <v>0</v>
      </c>
      <c r="J205" s="12">
        <f t="shared" si="162"/>
        <v>0</v>
      </c>
      <c r="K205" s="12">
        <f t="shared" si="162"/>
        <v>0</v>
      </c>
      <c r="L205" s="12">
        <f t="shared" si="162"/>
        <v>0</v>
      </c>
      <c r="M205" s="12">
        <f t="shared" si="162"/>
        <v>0</v>
      </c>
      <c r="N205" s="12">
        <f t="shared" si="162"/>
        <v>0</v>
      </c>
      <c r="O205" s="12">
        <f t="shared" si="162"/>
        <v>0</v>
      </c>
      <c r="P205" s="12">
        <f t="shared" si="162"/>
        <v>0</v>
      </c>
      <c r="Q205" s="12"/>
      <c r="R205" s="12"/>
      <c r="S205" s="12"/>
      <c r="T205" s="12"/>
    </row>
    <row r="206" spans="1:49" outlineLevel="1" x14ac:dyDescent="0.2">
      <c r="A206" s="27"/>
      <c r="C206" s="21">
        <f t="shared" si="159"/>
        <v>2021</v>
      </c>
      <c r="D206" s="12"/>
      <c r="E206" s="12"/>
      <c r="F206" s="12"/>
      <c r="G206" s="12"/>
      <c r="H206" s="12"/>
      <c r="I206" s="12">
        <f>I$5/$E$198</f>
        <v>0</v>
      </c>
      <c r="J206" s="12">
        <f t="shared" ref="J206:Q206" si="163">(2*I250)/($E$199-(J$200-$C206))</f>
        <v>0</v>
      </c>
      <c r="K206" s="12">
        <f t="shared" si="163"/>
        <v>0</v>
      </c>
      <c r="L206" s="12">
        <f t="shared" si="163"/>
        <v>0</v>
      </c>
      <c r="M206" s="12">
        <f t="shared" si="163"/>
        <v>0</v>
      </c>
      <c r="N206" s="12">
        <f t="shared" si="163"/>
        <v>0</v>
      </c>
      <c r="O206" s="12">
        <f t="shared" si="163"/>
        <v>0</v>
      </c>
      <c r="P206" s="12">
        <f t="shared" si="163"/>
        <v>0</v>
      </c>
      <c r="Q206" s="12">
        <f t="shared" si="163"/>
        <v>0</v>
      </c>
      <c r="R206" s="12"/>
      <c r="S206" s="12"/>
      <c r="T206" s="12"/>
      <c r="U206" s="12"/>
    </row>
    <row r="207" spans="1:49" outlineLevel="1" x14ac:dyDescent="0.2">
      <c r="A207" s="27"/>
      <c r="C207" s="21">
        <f t="shared" si="159"/>
        <v>2022</v>
      </c>
      <c r="D207" s="12"/>
      <c r="E207" s="12"/>
      <c r="F207" s="12"/>
      <c r="G207" s="12"/>
      <c r="H207" s="12"/>
      <c r="I207" s="12"/>
      <c r="J207" s="12">
        <f>J$5/$E$198</f>
        <v>0</v>
      </c>
      <c r="K207" s="12">
        <f t="shared" ref="K207:R207" si="164">(2*J251)/($E$199-(K$200-$C207))</f>
        <v>0</v>
      </c>
      <c r="L207" s="12">
        <f t="shared" si="164"/>
        <v>0</v>
      </c>
      <c r="M207" s="12">
        <f t="shared" si="164"/>
        <v>0</v>
      </c>
      <c r="N207" s="12">
        <f t="shared" si="164"/>
        <v>0</v>
      </c>
      <c r="O207" s="12">
        <f t="shared" si="164"/>
        <v>0</v>
      </c>
      <c r="P207" s="12">
        <f t="shared" si="164"/>
        <v>0</v>
      </c>
      <c r="Q207" s="12">
        <f t="shared" si="164"/>
        <v>0</v>
      </c>
      <c r="R207" s="12">
        <f t="shared" si="164"/>
        <v>0</v>
      </c>
      <c r="S207" s="12"/>
      <c r="T207" s="12"/>
      <c r="U207" s="12"/>
      <c r="V207" s="12"/>
    </row>
    <row r="208" spans="1:49" outlineLevel="1" x14ac:dyDescent="0.2">
      <c r="A208" s="27"/>
      <c r="C208" s="21">
        <f t="shared" si="159"/>
        <v>2023</v>
      </c>
      <c r="D208" s="12"/>
      <c r="E208" s="12"/>
      <c r="F208" s="12"/>
      <c r="G208" s="12"/>
      <c r="H208" s="12"/>
      <c r="I208" s="12"/>
      <c r="J208" s="12"/>
      <c r="K208" s="12">
        <f>K$5/$E$198</f>
        <v>0</v>
      </c>
      <c r="L208" s="12">
        <f t="shared" ref="L208:S208" si="165">(2*K252)/($E$199-(L$200-$C208))</f>
        <v>0</v>
      </c>
      <c r="M208" s="12">
        <f t="shared" si="165"/>
        <v>0</v>
      </c>
      <c r="N208" s="12">
        <f t="shared" si="165"/>
        <v>0</v>
      </c>
      <c r="O208" s="12">
        <f t="shared" si="165"/>
        <v>0</v>
      </c>
      <c r="P208" s="12">
        <f t="shared" si="165"/>
        <v>0</v>
      </c>
      <c r="Q208" s="12">
        <f t="shared" si="165"/>
        <v>0</v>
      </c>
      <c r="R208" s="12">
        <f t="shared" si="165"/>
        <v>0</v>
      </c>
      <c r="S208" s="12">
        <f t="shared" si="165"/>
        <v>0</v>
      </c>
      <c r="T208" s="12"/>
      <c r="U208" s="12"/>
      <c r="V208" s="12"/>
      <c r="W208" s="12"/>
    </row>
    <row r="209" spans="1:44" outlineLevel="1" x14ac:dyDescent="0.2">
      <c r="A209" s="27"/>
      <c r="C209" s="21">
        <f t="shared" si="159"/>
        <v>2024</v>
      </c>
      <c r="D209" s="12"/>
      <c r="E209" s="12"/>
      <c r="F209" s="12"/>
      <c r="G209" s="12"/>
      <c r="H209" s="12"/>
      <c r="I209" s="12"/>
      <c r="J209" s="12"/>
      <c r="K209" s="12"/>
      <c r="L209" s="12">
        <f>L$5/$E$198</f>
        <v>0</v>
      </c>
      <c r="M209" s="12">
        <f t="shared" ref="M209:T209" si="166">(2*L253)/($E$199-(M$200-$C209))</f>
        <v>0</v>
      </c>
      <c r="N209" s="12">
        <f t="shared" si="166"/>
        <v>0</v>
      </c>
      <c r="O209" s="12">
        <f t="shared" si="166"/>
        <v>0</v>
      </c>
      <c r="P209" s="12">
        <f t="shared" si="166"/>
        <v>0</v>
      </c>
      <c r="Q209" s="12">
        <f t="shared" si="166"/>
        <v>0</v>
      </c>
      <c r="R209" s="12">
        <f t="shared" si="166"/>
        <v>0</v>
      </c>
      <c r="S209" s="12">
        <f t="shared" si="166"/>
        <v>0</v>
      </c>
      <c r="T209" s="12">
        <f t="shared" si="166"/>
        <v>0</v>
      </c>
      <c r="U209" s="12"/>
      <c r="V209" s="12"/>
      <c r="W209" s="12"/>
      <c r="X209" s="12"/>
    </row>
    <row r="210" spans="1:44" outlineLevel="1" x14ac:dyDescent="0.2">
      <c r="A210" s="27"/>
      <c r="C210" s="21">
        <f t="shared" si="159"/>
        <v>2025</v>
      </c>
      <c r="D210" s="12"/>
      <c r="E210" s="12"/>
      <c r="F210" s="12"/>
      <c r="G210" s="12"/>
      <c r="H210" s="12"/>
      <c r="I210" s="12"/>
      <c r="J210" s="12"/>
      <c r="K210" s="12"/>
      <c r="L210" s="12"/>
      <c r="M210" s="12">
        <f>M$5/$E$198</f>
        <v>0</v>
      </c>
      <c r="N210" s="12">
        <f t="shared" ref="N210:U210" si="167">(2*M254)/($E$199-(N$200-$C210))</f>
        <v>0</v>
      </c>
      <c r="O210" s="12">
        <f t="shared" si="167"/>
        <v>0</v>
      </c>
      <c r="P210" s="12">
        <f t="shared" si="167"/>
        <v>0</v>
      </c>
      <c r="Q210" s="12">
        <f t="shared" si="167"/>
        <v>0</v>
      </c>
      <c r="R210" s="12">
        <f t="shared" si="167"/>
        <v>0</v>
      </c>
      <c r="S210" s="12">
        <f t="shared" si="167"/>
        <v>0</v>
      </c>
      <c r="T210" s="12">
        <f t="shared" si="167"/>
        <v>0</v>
      </c>
      <c r="U210" s="12">
        <f t="shared" si="167"/>
        <v>0</v>
      </c>
      <c r="V210" s="12"/>
      <c r="W210" s="12"/>
      <c r="X210" s="12"/>
      <c r="Y210" s="12"/>
    </row>
    <row r="211" spans="1:44" outlineLevel="1" x14ac:dyDescent="0.2">
      <c r="A211" s="27"/>
      <c r="C211" s="21">
        <f t="shared" si="159"/>
        <v>2026</v>
      </c>
      <c r="D211" s="12"/>
      <c r="E211" s="12"/>
      <c r="F211" s="12"/>
      <c r="G211" s="12"/>
      <c r="H211" s="12"/>
      <c r="I211" s="12"/>
      <c r="J211" s="12"/>
      <c r="K211" s="12"/>
      <c r="L211" s="12"/>
      <c r="M211" s="12"/>
      <c r="N211" s="12">
        <f>N$5/$E$198</f>
        <v>0</v>
      </c>
      <c r="O211" s="12">
        <f t="shared" ref="O211:V211" si="168">(2*N255)/($E$199-(O$200-$C211))</f>
        <v>0</v>
      </c>
      <c r="P211" s="12">
        <f t="shared" si="168"/>
        <v>0</v>
      </c>
      <c r="Q211" s="12">
        <f t="shared" si="168"/>
        <v>0</v>
      </c>
      <c r="R211" s="12">
        <f t="shared" si="168"/>
        <v>0</v>
      </c>
      <c r="S211" s="12">
        <f t="shared" si="168"/>
        <v>0</v>
      </c>
      <c r="T211" s="12">
        <f t="shared" si="168"/>
        <v>0</v>
      </c>
      <c r="U211" s="12">
        <f t="shared" si="168"/>
        <v>0</v>
      </c>
      <c r="V211" s="12">
        <f t="shared" si="168"/>
        <v>0</v>
      </c>
      <c r="W211" s="12"/>
      <c r="X211" s="12"/>
      <c r="Y211" s="12"/>
      <c r="Z211" s="12"/>
    </row>
    <row r="212" spans="1:44" outlineLevel="1" x14ac:dyDescent="0.2">
      <c r="A212" s="27"/>
      <c r="C212" s="21">
        <f t="shared" si="159"/>
        <v>2027</v>
      </c>
      <c r="D212" s="12"/>
      <c r="E212" s="12"/>
      <c r="F212" s="12"/>
      <c r="G212" s="12"/>
      <c r="H212" s="12"/>
      <c r="I212" s="12"/>
      <c r="J212" s="12"/>
      <c r="K212" s="12"/>
      <c r="L212" s="12"/>
      <c r="M212" s="12"/>
      <c r="N212" s="12"/>
      <c r="O212" s="12">
        <f>O$5/$E$198</f>
        <v>0</v>
      </c>
      <c r="P212" s="12">
        <f t="shared" ref="P212:W212" si="169">(2*O256)/($E$199-(P$200-$C212))</f>
        <v>0</v>
      </c>
      <c r="Q212" s="12">
        <f t="shared" si="169"/>
        <v>0</v>
      </c>
      <c r="R212" s="12">
        <f t="shared" si="169"/>
        <v>0</v>
      </c>
      <c r="S212" s="12">
        <f t="shared" si="169"/>
        <v>0</v>
      </c>
      <c r="T212" s="12">
        <f t="shared" si="169"/>
        <v>0</v>
      </c>
      <c r="U212" s="12">
        <f t="shared" si="169"/>
        <v>0</v>
      </c>
      <c r="V212" s="12">
        <f t="shared" si="169"/>
        <v>0</v>
      </c>
      <c r="W212" s="12">
        <f t="shared" si="169"/>
        <v>0</v>
      </c>
      <c r="X212" s="12"/>
      <c r="Y212" s="12"/>
      <c r="Z212" s="12"/>
      <c r="AA212" s="12"/>
    </row>
    <row r="213" spans="1:44" outlineLevel="1" x14ac:dyDescent="0.2">
      <c r="A213" s="27"/>
      <c r="C213" s="21">
        <f t="shared" si="159"/>
        <v>2028</v>
      </c>
      <c r="D213" s="12"/>
      <c r="E213" s="12"/>
      <c r="F213" s="12"/>
      <c r="G213" s="12"/>
      <c r="H213" s="12"/>
      <c r="I213" s="12"/>
      <c r="J213" s="12"/>
      <c r="K213" s="12"/>
      <c r="L213" s="12"/>
      <c r="M213" s="12"/>
      <c r="N213" s="12"/>
      <c r="O213" s="12"/>
      <c r="P213" s="12">
        <f>P$5/$E$198</f>
        <v>0</v>
      </c>
      <c r="Q213" s="12">
        <f t="shared" ref="Q213:X213" si="170">(2*P257)/($E$199-(Q$200-$C213))</f>
        <v>0</v>
      </c>
      <c r="R213" s="12">
        <f t="shared" si="170"/>
        <v>0</v>
      </c>
      <c r="S213" s="12">
        <f t="shared" si="170"/>
        <v>0</v>
      </c>
      <c r="T213" s="12">
        <f t="shared" si="170"/>
        <v>0</v>
      </c>
      <c r="U213" s="12">
        <f t="shared" si="170"/>
        <v>0</v>
      </c>
      <c r="V213" s="12">
        <f t="shared" si="170"/>
        <v>0</v>
      </c>
      <c r="W213" s="12">
        <f t="shared" si="170"/>
        <v>0</v>
      </c>
      <c r="X213" s="12">
        <f t="shared" si="170"/>
        <v>0</v>
      </c>
      <c r="Y213" s="12"/>
      <c r="Z213" s="12"/>
      <c r="AA213" s="12"/>
      <c r="AB213" s="12"/>
    </row>
    <row r="214" spans="1:44" outlineLevel="1" x14ac:dyDescent="0.2">
      <c r="A214" s="27"/>
      <c r="C214" s="21">
        <f t="shared" si="159"/>
        <v>2029</v>
      </c>
      <c r="D214" s="12"/>
      <c r="E214" s="12"/>
      <c r="F214" s="12"/>
      <c r="G214" s="12"/>
      <c r="H214" s="12"/>
      <c r="I214" s="12"/>
      <c r="J214" s="12"/>
      <c r="K214" s="12"/>
      <c r="L214" s="12"/>
      <c r="M214" s="12"/>
      <c r="N214" s="12"/>
      <c r="O214" s="12"/>
      <c r="P214" s="12"/>
      <c r="Q214" s="12">
        <f>Q$5/$E$198</f>
        <v>0</v>
      </c>
      <c r="R214" s="12">
        <f t="shared" ref="R214:Y214" si="171">(2*Q258)/($E$199-(R$200-$C214))</f>
        <v>0</v>
      </c>
      <c r="S214" s="12">
        <f t="shared" si="171"/>
        <v>0</v>
      </c>
      <c r="T214" s="12">
        <f t="shared" si="171"/>
        <v>0</v>
      </c>
      <c r="U214" s="12">
        <f t="shared" si="171"/>
        <v>0</v>
      </c>
      <c r="V214" s="12">
        <f t="shared" si="171"/>
        <v>0</v>
      </c>
      <c r="W214" s="12">
        <f t="shared" si="171"/>
        <v>0</v>
      </c>
      <c r="X214" s="12">
        <f t="shared" si="171"/>
        <v>0</v>
      </c>
      <c r="Y214" s="12">
        <f t="shared" si="171"/>
        <v>0</v>
      </c>
      <c r="Z214" s="12"/>
      <c r="AA214" s="12"/>
      <c r="AB214" s="12"/>
      <c r="AC214" s="12"/>
    </row>
    <row r="215" spans="1:44" outlineLevel="1" x14ac:dyDescent="0.2">
      <c r="A215" s="27"/>
      <c r="C215" s="21">
        <f t="shared" si="159"/>
        <v>2030</v>
      </c>
      <c r="D215" s="12"/>
      <c r="E215" s="12"/>
      <c r="F215" s="12"/>
      <c r="G215" s="12"/>
      <c r="H215" s="12"/>
      <c r="I215" s="12"/>
      <c r="J215" s="12"/>
      <c r="K215" s="12"/>
      <c r="L215" s="12"/>
      <c r="M215" s="12"/>
      <c r="N215" s="12"/>
      <c r="O215" s="12"/>
      <c r="P215" s="12"/>
      <c r="R215" s="12">
        <f>R$5/$E$198</f>
        <v>0</v>
      </c>
      <c r="S215" s="12">
        <f t="shared" ref="S215:Z215" si="172">(2*R259)/($E$199-(S$200-$C215))</f>
        <v>0</v>
      </c>
      <c r="T215" s="12">
        <f t="shared" si="172"/>
        <v>0</v>
      </c>
      <c r="U215" s="12">
        <f t="shared" si="172"/>
        <v>0</v>
      </c>
      <c r="V215" s="12">
        <f t="shared" si="172"/>
        <v>0</v>
      </c>
      <c r="W215" s="12">
        <f t="shared" si="172"/>
        <v>0</v>
      </c>
      <c r="X215" s="12">
        <f t="shared" si="172"/>
        <v>0</v>
      </c>
      <c r="Y215" s="12">
        <f t="shared" si="172"/>
        <v>0</v>
      </c>
      <c r="Z215" s="12">
        <f t="shared" si="172"/>
        <v>0</v>
      </c>
      <c r="AA215" s="12"/>
      <c r="AB215" s="12"/>
      <c r="AC215" s="12"/>
      <c r="AD215" s="12"/>
    </row>
    <row r="216" spans="1:44" outlineLevel="1" x14ac:dyDescent="0.2">
      <c r="A216" s="27"/>
      <c r="C216" s="21">
        <f t="shared" si="159"/>
        <v>2031</v>
      </c>
      <c r="D216" s="12"/>
      <c r="E216" s="12"/>
      <c r="F216" s="12"/>
      <c r="G216" s="12"/>
      <c r="H216" s="12"/>
      <c r="I216" s="12"/>
      <c r="J216" s="12"/>
      <c r="K216" s="12"/>
      <c r="L216" s="12"/>
      <c r="M216" s="12"/>
      <c r="N216" s="12"/>
      <c r="O216" s="12"/>
      <c r="P216" s="12"/>
      <c r="S216" s="12">
        <f>S$5/$E$198</f>
        <v>0</v>
      </c>
      <c r="T216" s="12">
        <f t="shared" ref="T216:AA216" si="173">(2*S260)/($E$199-(T$200-$C216))</f>
        <v>0</v>
      </c>
      <c r="U216" s="12">
        <f t="shared" si="173"/>
        <v>0</v>
      </c>
      <c r="V216" s="12">
        <f t="shared" si="173"/>
        <v>0</v>
      </c>
      <c r="W216" s="12">
        <f t="shared" si="173"/>
        <v>0</v>
      </c>
      <c r="X216" s="12">
        <f t="shared" si="173"/>
        <v>0</v>
      </c>
      <c r="Y216" s="12">
        <f t="shared" si="173"/>
        <v>0</v>
      </c>
      <c r="Z216" s="12">
        <f t="shared" si="173"/>
        <v>0</v>
      </c>
      <c r="AA216" s="12">
        <f t="shared" si="173"/>
        <v>0</v>
      </c>
      <c r="AB216" s="12"/>
      <c r="AC216" s="12"/>
      <c r="AD216" s="12"/>
      <c r="AE216" s="12"/>
    </row>
    <row r="217" spans="1:44" outlineLevel="1" x14ac:dyDescent="0.2">
      <c r="A217" s="27"/>
      <c r="C217" s="21">
        <f t="shared" si="159"/>
        <v>2032</v>
      </c>
      <c r="D217" s="12"/>
      <c r="E217" s="12"/>
      <c r="F217" s="12"/>
      <c r="G217" s="12"/>
      <c r="H217" s="12"/>
      <c r="I217" s="12"/>
      <c r="J217" s="12"/>
      <c r="K217" s="12"/>
      <c r="L217" s="12"/>
      <c r="M217" s="12"/>
      <c r="N217" s="12"/>
      <c r="O217" s="12"/>
      <c r="P217" s="12"/>
      <c r="T217" s="12">
        <f>T$5/$E$198</f>
        <v>0</v>
      </c>
      <c r="U217" s="12">
        <f t="shared" ref="U217:AB217" si="174">(2*T261)/($E$199-(U$200-$C217))</f>
        <v>0</v>
      </c>
      <c r="V217" s="12">
        <f t="shared" si="174"/>
        <v>0</v>
      </c>
      <c r="W217" s="12">
        <f t="shared" si="174"/>
        <v>0</v>
      </c>
      <c r="X217" s="12">
        <f t="shared" si="174"/>
        <v>0</v>
      </c>
      <c r="Y217" s="12">
        <f t="shared" si="174"/>
        <v>0</v>
      </c>
      <c r="Z217" s="12">
        <f t="shared" si="174"/>
        <v>0</v>
      </c>
      <c r="AA217" s="12">
        <f t="shared" si="174"/>
        <v>0</v>
      </c>
      <c r="AB217" s="12">
        <f t="shared" si="174"/>
        <v>0</v>
      </c>
      <c r="AC217" s="12"/>
      <c r="AD217" s="12"/>
      <c r="AE217" s="12"/>
      <c r="AF217" s="12"/>
    </row>
    <row r="218" spans="1:44" outlineLevel="1" x14ac:dyDescent="0.2">
      <c r="A218" s="27"/>
      <c r="C218" s="21">
        <f t="shared" si="159"/>
        <v>2033</v>
      </c>
      <c r="D218" s="12"/>
      <c r="E218" s="12"/>
      <c r="F218" s="12"/>
      <c r="G218" s="12"/>
      <c r="H218" s="12"/>
      <c r="I218" s="12"/>
      <c r="J218" s="12"/>
      <c r="K218" s="12"/>
      <c r="L218" s="12"/>
      <c r="M218" s="12"/>
      <c r="N218" s="12"/>
      <c r="O218" s="12"/>
      <c r="P218" s="12"/>
      <c r="U218" s="12">
        <f>U$5/$E$198</f>
        <v>0</v>
      </c>
      <c r="V218" s="12">
        <f t="shared" ref="V218:AC218" si="175">(2*U262)/($E$199-(V$200-$C218))</f>
        <v>0</v>
      </c>
      <c r="W218" s="12">
        <f t="shared" si="175"/>
        <v>0</v>
      </c>
      <c r="X218" s="12">
        <f t="shared" si="175"/>
        <v>0</v>
      </c>
      <c r="Y218" s="12">
        <f t="shared" si="175"/>
        <v>0</v>
      </c>
      <c r="Z218" s="12">
        <f t="shared" si="175"/>
        <v>0</v>
      </c>
      <c r="AA218" s="12">
        <f t="shared" si="175"/>
        <v>0</v>
      </c>
      <c r="AB218" s="12">
        <f t="shared" si="175"/>
        <v>0</v>
      </c>
      <c r="AC218" s="12">
        <f t="shared" si="175"/>
        <v>0</v>
      </c>
      <c r="AD218" s="12"/>
      <c r="AE218" s="12"/>
      <c r="AF218" s="12"/>
      <c r="AG218" s="12"/>
    </row>
    <row r="219" spans="1:44" outlineLevel="1" x14ac:dyDescent="0.2">
      <c r="A219" s="27"/>
      <c r="C219" s="21">
        <f t="shared" si="159"/>
        <v>2034</v>
      </c>
      <c r="D219" s="12"/>
      <c r="E219" s="12"/>
      <c r="F219" s="12"/>
      <c r="G219" s="12"/>
      <c r="H219" s="12"/>
      <c r="I219" s="12"/>
      <c r="J219" s="12"/>
      <c r="K219" s="12"/>
      <c r="L219" s="12"/>
      <c r="M219" s="12"/>
      <c r="N219" s="12"/>
      <c r="O219" s="12"/>
      <c r="P219" s="12"/>
      <c r="V219" s="12">
        <f>V$5/$E$198</f>
        <v>0</v>
      </c>
      <c r="W219" s="12">
        <f t="shared" ref="W219:AD219" si="176">(2*V263)/($E$199-(W$200-$C219))</f>
        <v>0</v>
      </c>
      <c r="X219" s="12">
        <f t="shared" si="176"/>
        <v>0</v>
      </c>
      <c r="Y219" s="12">
        <f t="shared" si="176"/>
        <v>0</v>
      </c>
      <c r="Z219" s="12">
        <f t="shared" si="176"/>
        <v>0</v>
      </c>
      <c r="AA219" s="12">
        <f t="shared" si="176"/>
        <v>0</v>
      </c>
      <c r="AB219" s="12">
        <f t="shared" si="176"/>
        <v>0</v>
      </c>
      <c r="AC219" s="12">
        <f t="shared" si="176"/>
        <v>0</v>
      </c>
      <c r="AD219" s="12">
        <f t="shared" si="176"/>
        <v>0</v>
      </c>
      <c r="AE219" s="12"/>
      <c r="AF219" s="12"/>
      <c r="AG219" s="12"/>
      <c r="AH219" s="12"/>
    </row>
    <row r="220" spans="1:44" outlineLevel="1" x14ac:dyDescent="0.2">
      <c r="A220" s="27"/>
      <c r="C220" s="21">
        <f t="shared" si="159"/>
        <v>2035</v>
      </c>
      <c r="D220" s="12"/>
      <c r="E220" s="12"/>
      <c r="F220" s="12"/>
      <c r="G220" s="12"/>
      <c r="H220" s="12"/>
      <c r="I220" s="12"/>
      <c r="J220" s="12"/>
      <c r="K220" s="12"/>
      <c r="L220" s="12"/>
      <c r="M220" s="12"/>
      <c r="N220" s="12"/>
      <c r="O220" s="12"/>
      <c r="P220" s="12"/>
      <c r="W220" s="12">
        <f>W$5/$E$198</f>
        <v>0</v>
      </c>
      <c r="X220" s="12">
        <f t="shared" ref="X220:AE220" si="177">(2*W264)/($E$199-(X$200-$C220))</f>
        <v>0</v>
      </c>
      <c r="Y220" s="12">
        <f t="shared" si="177"/>
        <v>0</v>
      </c>
      <c r="Z220" s="12">
        <f t="shared" si="177"/>
        <v>0</v>
      </c>
      <c r="AA220" s="12">
        <f t="shared" si="177"/>
        <v>0</v>
      </c>
      <c r="AB220" s="12">
        <f t="shared" si="177"/>
        <v>0</v>
      </c>
      <c r="AC220" s="12">
        <f t="shared" si="177"/>
        <v>0</v>
      </c>
      <c r="AD220" s="12">
        <f t="shared" si="177"/>
        <v>0</v>
      </c>
      <c r="AE220" s="12">
        <f t="shared" si="177"/>
        <v>0</v>
      </c>
      <c r="AF220" s="12"/>
      <c r="AG220" s="12"/>
      <c r="AH220" s="12"/>
      <c r="AI220" s="12"/>
    </row>
    <row r="221" spans="1:44" outlineLevel="1" x14ac:dyDescent="0.2">
      <c r="A221" s="27"/>
      <c r="C221" s="21">
        <f t="shared" si="159"/>
        <v>2036</v>
      </c>
      <c r="D221" s="12"/>
      <c r="E221" s="12"/>
      <c r="F221" s="12"/>
      <c r="G221" s="12"/>
      <c r="H221" s="12"/>
      <c r="I221" s="12"/>
      <c r="J221" s="12"/>
      <c r="K221" s="12"/>
      <c r="L221" s="12"/>
      <c r="M221" s="12"/>
      <c r="N221" s="12"/>
      <c r="O221" s="12"/>
      <c r="P221" s="12"/>
      <c r="X221" s="12">
        <f>X$5/$E$198</f>
        <v>0</v>
      </c>
      <c r="Y221" s="12">
        <f t="shared" ref="Y221:AF221" si="178">(2*X265)/($E$199-(Y$200-$C221))</f>
        <v>0</v>
      </c>
      <c r="Z221" s="12">
        <f t="shared" si="178"/>
        <v>0</v>
      </c>
      <c r="AA221" s="12">
        <f t="shared" si="178"/>
        <v>0</v>
      </c>
      <c r="AB221" s="12">
        <f t="shared" si="178"/>
        <v>0</v>
      </c>
      <c r="AC221" s="12">
        <f t="shared" si="178"/>
        <v>0</v>
      </c>
      <c r="AD221" s="12">
        <f t="shared" si="178"/>
        <v>0</v>
      </c>
      <c r="AE221" s="12">
        <f t="shared" si="178"/>
        <v>0</v>
      </c>
      <c r="AF221" s="12">
        <f t="shared" si="178"/>
        <v>0</v>
      </c>
      <c r="AG221" s="12"/>
      <c r="AH221" s="12"/>
      <c r="AI221" s="12"/>
      <c r="AJ221" s="12"/>
    </row>
    <row r="222" spans="1:44" outlineLevel="1" x14ac:dyDescent="0.2">
      <c r="A222" s="27"/>
      <c r="C222" s="21">
        <f t="shared" si="159"/>
        <v>2037</v>
      </c>
      <c r="D222" s="12"/>
      <c r="E222" s="12"/>
      <c r="F222" s="12"/>
      <c r="G222" s="12"/>
      <c r="H222" s="12"/>
      <c r="I222" s="12"/>
      <c r="J222" s="12"/>
      <c r="K222" s="12"/>
      <c r="L222" s="12"/>
      <c r="M222" s="12"/>
      <c r="N222" s="12"/>
      <c r="O222" s="12"/>
      <c r="P222" s="12"/>
      <c r="Y222" s="12">
        <f>Y$5/$E$198</f>
        <v>0</v>
      </c>
      <c r="Z222" s="12">
        <f t="shared" ref="Z222:AG222" si="179">(2*Y266)/($E$199-(Z$200-$C222))</f>
        <v>0</v>
      </c>
      <c r="AA222" s="12">
        <f t="shared" si="179"/>
        <v>0</v>
      </c>
      <c r="AB222" s="12">
        <f t="shared" si="179"/>
        <v>0</v>
      </c>
      <c r="AC222" s="12">
        <f t="shared" si="179"/>
        <v>0</v>
      </c>
      <c r="AD222" s="12">
        <f t="shared" si="179"/>
        <v>0</v>
      </c>
      <c r="AE222" s="12">
        <f t="shared" si="179"/>
        <v>0</v>
      </c>
      <c r="AF222" s="12">
        <f t="shared" si="179"/>
        <v>0</v>
      </c>
      <c r="AG222" s="12">
        <f t="shared" si="179"/>
        <v>0</v>
      </c>
      <c r="AH222" s="12"/>
      <c r="AI222" s="12"/>
      <c r="AJ222" s="12"/>
      <c r="AK222" s="12"/>
      <c r="AL222" s="12"/>
      <c r="AM222" s="12"/>
      <c r="AN222" s="12"/>
      <c r="AO222" s="12"/>
      <c r="AP222" s="12"/>
    </row>
    <row r="223" spans="1:44" outlineLevel="1" x14ac:dyDescent="0.2">
      <c r="A223" s="27"/>
      <c r="C223" s="21">
        <f t="shared" si="159"/>
        <v>2038</v>
      </c>
      <c r="D223" s="12"/>
      <c r="E223" s="12"/>
      <c r="F223" s="12"/>
      <c r="G223" s="12"/>
      <c r="H223" s="12"/>
      <c r="I223" s="12"/>
      <c r="J223" s="12"/>
      <c r="K223" s="12"/>
      <c r="L223" s="12"/>
      <c r="M223" s="12"/>
      <c r="N223" s="12"/>
      <c r="O223" s="12"/>
      <c r="P223" s="12"/>
      <c r="Z223" s="12">
        <f>Z$5/$E$198</f>
        <v>0</v>
      </c>
      <c r="AA223" s="12">
        <f t="shared" ref="AA223:AH223" si="180">(2*Z267)/($E$199-(AA$200-$C223))</f>
        <v>0</v>
      </c>
      <c r="AB223" s="12">
        <f t="shared" si="180"/>
        <v>0</v>
      </c>
      <c r="AC223" s="12">
        <f t="shared" si="180"/>
        <v>0</v>
      </c>
      <c r="AD223" s="12">
        <f t="shared" si="180"/>
        <v>0</v>
      </c>
      <c r="AE223" s="12">
        <f t="shared" si="180"/>
        <v>0</v>
      </c>
      <c r="AF223" s="12">
        <f t="shared" si="180"/>
        <v>0</v>
      </c>
      <c r="AG223" s="12">
        <f t="shared" si="180"/>
        <v>0</v>
      </c>
      <c r="AH223" s="12">
        <f t="shared" si="180"/>
        <v>0</v>
      </c>
      <c r="AI223" s="12"/>
      <c r="AJ223" s="12"/>
      <c r="AK223" s="12"/>
      <c r="AL223" s="12"/>
      <c r="AM223" s="12"/>
      <c r="AN223" s="12"/>
      <c r="AO223" s="12"/>
      <c r="AP223" s="12"/>
      <c r="AQ223" s="12"/>
    </row>
    <row r="224" spans="1:44" outlineLevel="1" x14ac:dyDescent="0.2">
      <c r="A224" s="27"/>
      <c r="C224" s="21">
        <f t="shared" si="159"/>
        <v>2039</v>
      </c>
      <c r="D224" s="12"/>
      <c r="E224" s="12"/>
      <c r="F224" s="12"/>
      <c r="G224" s="12"/>
      <c r="H224" s="12"/>
      <c r="I224" s="12"/>
      <c r="J224" s="12"/>
      <c r="K224" s="12"/>
      <c r="L224" s="12"/>
      <c r="M224" s="12"/>
      <c r="N224" s="12"/>
      <c r="O224" s="12"/>
      <c r="P224" s="12"/>
      <c r="AA224" s="12">
        <f>AA$5/$E$198</f>
        <v>0</v>
      </c>
      <c r="AB224" s="12">
        <f t="shared" ref="AB224:AI224" si="181">(2*AA268)/($E$199-(AB$200-$C224))</f>
        <v>0</v>
      </c>
      <c r="AC224" s="12">
        <f t="shared" si="181"/>
        <v>0</v>
      </c>
      <c r="AD224" s="12">
        <f t="shared" si="181"/>
        <v>0</v>
      </c>
      <c r="AE224" s="12">
        <f t="shared" si="181"/>
        <v>0</v>
      </c>
      <c r="AF224" s="12">
        <f t="shared" si="181"/>
        <v>0</v>
      </c>
      <c r="AG224" s="12">
        <f t="shared" si="181"/>
        <v>0</v>
      </c>
      <c r="AH224" s="12">
        <f t="shared" si="181"/>
        <v>0</v>
      </c>
      <c r="AI224" s="12">
        <f t="shared" si="181"/>
        <v>0</v>
      </c>
      <c r="AJ224" s="12"/>
      <c r="AK224" s="12"/>
      <c r="AL224" s="12"/>
      <c r="AM224" s="12"/>
      <c r="AN224" s="12"/>
      <c r="AO224" s="12"/>
      <c r="AP224" s="12"/>
      <c r="AQ224" s="12"/>
      <c r="AR224" s="12"/>
    </row>
    <row r="225" spans="1:55" outlineLevel="1" x14ac:dyDescent="0.2">
      <c r="A225" s="27"/>
      <c r="C225" s="21">
        <f t="shared" si="159"/>
        <v>2040</v>
      </c>
      <c r="D225" s="12"/>
      <c r="E225" s="12"/>
      <c r="F225" s="12"/>
      <c r="G225" s="12"/>
      <c r="H225" s="12"/>
      <c r="I225" s="12"/>
      <c r="J225" s="12"/>
      <c r="K225" s="12"/>
      <c r="L225" s="12"/>
      <c r="M225" s="12"/>
      <c r="N225" s="12"/>
      <c r="O225" s="12"/>
      <c r="P225" s="12"/>
      <c r="AB225" s="12">
        <f>AB$5/$E$198</f>
        <v>0</v>
      </c>
      <c r="AC225" s="12">
        <f t="shared" ref="AC225:AJ225" si="182">(2*AB269)/($E$199-(AC$200-$C225))</f>
        <v>0</v>
      </c>
      <c r="AD225" s="12">
        <f t="shared" si="182"/>
        <v>0</v>
      </c>
      <c r="AE225" s="12">
        <f t="shared" si="182"/>
        <v>0</v>
      </c>
      <c r="AF225" s="12">
        <f t="shared" si="182"/>
        <v>0</v>
      </c>
      <c r="AG225" s="12">
        <f t="shared" si="182"/>
        <v>0</v>
      </c>
      <c r="AH225" s="12">
        <f t="shared" si="182"/>
        <v>0</v>
      </c>
      <c r="AI225" s="12">
        <f t="shared" si="182"/>
        <v>0</v>
      </c>
      <c r="AJ225" s="12">
        <f t="shared" si="182"/>
        <v>0</v>
      </c>
      <c r="AK225" s="12"/>
      <c r="AL225" s="12"/>
      <c r="AM225" s="12"/>
      <c r="AN225" s="12"/>
      <c r="AO225" s="12"/>
      <c r="AP225" s="12"/>
      <c r="AQ225" s="12"/>
      <c r="AR225" s="12"/>
      <c r="AS225" s="12"/>
    </row>
    <row r="226" spans="1:55" outlineLevel="1" x14ac:dyDescent="0.2">
      <c r="A226" s="27"/>
      <c r="C226" s="21">
        <f t="shared" si="159"/>
        <v>2041</v>
      </c>
      <c r="D226" s="12"/>
      <c r="E226" s="12"/>
      <c r="F226" s="12"/>
      <c r="G226" s="12"/>
      <c r="H226" s="12"/>
      <c r="I226" s="12"/>
      <c r="J226" s="12"/>
      <c r="K226" s="12"/>
      <c r="L226" s="12"/>
      <c r="M226" s="12"/>
      <c r="N226" s="12"/>
      <c r="O226" s="12"/>
      <c r="P226" s="12"/>
      <c r="AC226" s="12">
        <f>AC$5/$E$198</f>
        <v>0</v>
      </c>
      <c r="AD226" s="12">
        <f t="shared" ref="AD226:AK226" si="183">(2*AC270)/($E$199-(AD$200-$C226))</f>
        <v>0</v>
      </c>
      <c r="AE226" s="12">
        <f t="shared" si="183"/>
        <v>0</v>
      </c>
      <c r="AF226" s="12">
        <f t="shared" si="183"/>
        <v>0</v>
      </c>
      <c r="AG226" s="12">
        <f t="shared" si="183"/>
        <v>0</v>
      </c>
      <c r="AH226" s="12">
        <f t="shared" si="183"/>
        <v>0</v>
      </c>
      <c r="AI226" s="12">
        <f t="shared" si="183"/>
        <v>0</v>
      </c>
      <c r="AJ226" s="12">
        <f t="shared" si="183"/>
        <v>0</v>
      </c>
      <c r="AK226" s="12">
        <f t="shared" si="183"/>
        <v>0</v>
      </c>
      <c r="AL226" s="12"/>
      <c r="AM226" s="12"/>
      <c r="AN226" s="12"/>
      <c r="AO226" s="12"/>
      <c r="AP226" s="12"/>
      <c r="AQ226" s="12"/>
      <c r="AR226" s="12"/>
      <c r="AS226" s="12"/>
      <c r="AT226" s="12"/>
    </row>
    <row r="227" spans="1:55" outlineLevel="1" x14ac:dyDescent="0.2">
      <c r="A227" s="27"/>
      <c r="C227" s="21">
        <f t="shared" si="159"/>
        <v>2042</v>
      </c>
      <c r="D227" s="12"/>
      <c r="E227" s="12"/>
      <c r="F227" s="12"/>
      <c r="G227" s="12"/>
      <c r="H227" s="12"/>
      <c r="I227" s="12"/>
      <c r="J227" s="12"/>
      <c r="K227" s="12"/>
      <c r="L227" s="12"/>
      <c r="M227" s="12"/>
      <c r="N227" s="12"/>
      <c r="O227" s="12"/>
      <c r="P227" s="12"/>
      <c r="AD227" s="12">
        <f>AD$5/$E$198</f>
        <v>0</v>
      </c>
      <c r="AE227" s="12">
        <f t="shared" ref="AE227:AK227" si="184">(2*AD271)/($E$199-(AE$200-$C227))</f>
        <v>0</v>
      </c>
      <c r="AF227" s="12">
        <f t="shared" si="184"/>
        <v>0</v>
      </c>
      <c r="AG227" s="12">
        <f t="shared" si="184"/>
        <v>0</v>
      </c>
      <c r="AH227" s="12">
        <f t="shared" si="184"/>
        <v>0</v>
      </c>
      <c r="AI227" s="12">
        <f t="shared" si="184"/>
        <v>0</v>
      </c>
      <c r="AJ227" s="12">
        <f t="shared" si="184"/>
        <v>0</v>
      </c>
      <c r="AK227" s="12">
        <f t="shared" si="184"/>
        <v>0</v>
      </c>
      <c r="AL227" s="12">
        <f t="shared" ref="AL227" si="185">(2*AK271)/($E$199-(AL$200-$C227))</f>
        <v>0</v>
      </c>
      <c r="AM227" s="12"/>
      <c r="AN227" s="12"/>
      <c r="AO227" s="12"/>
      <c r="AP227" s="12"/>
      <c r="AQ227" s="12"/>
      <c r="AR227" s="12"/>
      <c r="AS227" s="12"/>
      <c r="AT227" s="12"/>
      <c r="AU227" s="12"/>
    </row>
    <row r="228" spans="1:55" outlineLevel="1" x14ac:dyDescent="0.2">
      <c r="A228" s="27"/>
      <c r="C228" s="21">
        <f t="shared" si="159"/>
        <v>2043</v>
      </c>
      <c r="D228" s="12"/>
      <c r="E228" s="12"/>
      <c r="F228" s="12"/>
      <c r="G228" s="12"/>
      <c r="H228" s="12"/>
      <c r="I228" s="12"/>
      <c r="J228" s="12"/>
      <c r="K228" s="12"/>
      <c r="L228" s="12"/>
      <c r="M228" s="12"/>
      <c r="N228" s="12"/>
      <c r="O228" s="12"/>
      <c r="P228" s="12"/>
      <c r="AE228" s="12">
        <f>AE$5/$E$198</f>
        <v>0</v>
      </c>
      <c r="AF228" s="12">
        <f t="shared" ref="AF228:AM228" si="186">(2*AE272)/($E$199-(AF$200-$C228))</f>
        <v>0</v>
      </c>
      <c r="AG228" s="12">
        <f t="shared" si="186"/>
        <v>0</v>
      </c>
      <c r="AH228" s="12">
        <f t="shared" si="186"/>
        <v>0</v>
      </c>
      <c r="AI228" s="12">
        <f t="shared" si="186"/>
        <v>0</v>
      </c>
      <c r="AJ228" s="12">
        <f t="shared" si="186"/>
        <v>0</v>
      </c>
      <c r="AK228" s="12">
        <f t="shared" si="186"/>
        <v>0</v>
      </c>
      <c r="AL228" s="12">
        <f t="shared" si="186"/>
        <v>0</v>
      </c>
      <c r="AM228" s="12">
        <f t="shared" si="186"/>
        <v>0</v>
      </c>
      <c r="AN228" s="12"/>
      <c r="AO228" s="12"/>
      <c r="AP228" s="12"/>
      <c r="AQ228" s="12"/>
      <c r="AR228" s="12"/>
      <c r="AS228" s="12"/>
      <c r="AT228" s="12"/>
      <c r="AU228" s="12"/>
      <c r="AV228" s="12"/>
    </row>
    <row r="229" spans="1:55" outlineLevel="1" x14ac:dyDescent="0.2">
      <c r="A229" s="27"/>
      <c r="C229" s="21">
        <f t="shared" si="159"/>
        <v>2044</v>
      </c>
      <c r="D229" s="12"/>
      <c r="E229" s="12"/>
      <c r="F229" s="12"/>
      <c r="G229" s="12"/>
      <c r="H229" s="12"/>
      <c r="I229" s="12"/>
      <c r="J229" s="12"/>
      <c r="K229" s="12"/>
      <c r="L229" s="12"/>
      <c r="M229" s="12"/>
      <c r="N229" s="12"/>
      <c r="O229" s="12"/>
      <c r="P229" s="12"/>
      <c r="AF229" s="12">
        <f>AF$5/$E$198</f>
        <v>0</v>
      </c>
      <c r="AG229" s="12">
        <f t="shared" ref="AG229:AN229" si="187">(2*AF273)/($E$199-(AG$200-$C229))</f>
        <v>0</v>
      </c>
      <c r="AH229" s="12">
        <f t="shared" si="187"/>
        <v>0</v>
      </c>
      <c r="AI229" s="12">
        <f t="shared" si="187"/>
        <v>0</v>
      </c>
      <c r="AJ229" s="12">
        <f t="shared" si="187"/>
        <v>0</v>
      </c>
      <c r="AK229" s="12">
        <f t="shared" si="187"/>
        <v>0</v>
      </c>
      <c r="AL229" s="12">
        <f t="shared" si="187"/>
        <v>0</v>
      </c>
      <c r="AM229" s="12">
        <f t="shared" si="187"/>
        <v>0</v>
      </c>
      <c r="AN229" s="12">
        <f t="shared" si="187"/>
        <v>0</v>
      </c>
      <c r="AO229" s="12"/>
      <c r="AP229" s="12"/>
      <c r="AQ229" s="12"/>
      <c r="AR229" s="12"/>
      <c r="AS229" s="12"/>
      <c r="AT229" s="12"/>
      <c r="AU229" s="12"/>
      <c r="AV229" s="12"/>
      <c r="AW229" s="12"/>
    </row>
    <row r="230" spans="1:55" outlineLevel="1" x14ac:dyDescent="0.2">
      <c r="A230" s="27"/>
      <c r="C230" s="21">
        <f t="shared" si="159"/>
        <v>2045</v>
      </c>
      <c r="D230" s="12"/>
      <c r="E230" s="12"/>
      <c r="F230" s="12"/>
      <c r="G230" s="12"/>
      <c r="H230" s="12"/>
      <c r="I230" s="12"/>
      <c r="J230" s="12"/>
      <c r="K230" s="12"/>
      <c r="L230" s="12"/>
      <c r="M230" s="12"/>
      <c r="N230" s="12"/>
      <c r="O230" s="12"/>
      <c r="P230" s="12"/>
      <c r="AG230" s="12">
        <f>AG$5/$E$198</f>
        <v>0</v>
      </c>
      <c r="AH230" s="12">
        <f t="shared" ref="AH230:AO230" si="188">(2*AG274)/($E$199-(AH$200-$C230))</f>
        <v>0</v>
      </c>
      <c r="AI230" s="12">
        <f t="shared" si="188"/>
        <v>0</v>
      </c>
      <c r="AJ230" s="12">
        <f t="shared" si="188"/>
        <v>0</v>
      </c>
      <c r="AK230" s="12">
        <f t="shared" si="188"/>
        <v>0</v>
      </c>
      <c r="AL230" s="12">
        <f t="shared" si="188"/>
        <v>0</v>
      </c>
      <c r="AM230" s="12">
        <f t="shared" si="188"/>
        <v>0</v>
      </c>
      <c r="AN230" s="12">
        <f t="shared" si="188"/>
        <v>0</v>
      </c>
      <c r="AO230" s="12">
        <f t="shared" si="188"/>
        <v>0</v>
      </c>
      <c r="AP230" s="12"/>
      <c r="AQ230" s="12"/>
      <c r="AR230" s="12"/>
      <c r="AS230" s="12"/>
      <c r="AT230" s="12"/>
      <c r="AU230" s="12"/>
      <c r="AV230" s="12"/>
      <c r="AW230" s="12"/>
      <c r="AX230" s="12"/>
    </row>
    <row r="231" spans="1:55" outlineLevel="1" x14ac:dyDescent="0.2">
      <c r="A231" s="27"/>
      <c r="C231" s="21">
        <f t="shared" si="159"/>
        <v>2046</v>
      </c>
      <c r="D231" s="12"/>
      <c r="E231" s="12"/>
      <c r="F231" s="12"/>
      <c r="G231" s="12"/>
      <c r="H231" s="12"/>
      <c r="I231" s="12"/>
      <c r="J231" s="12"/>
      <c r="K231" s="12"/>
      <c r="L231" s="12"/>
      <c r="M231" s="12"/>
      <c r="N231" s="12"/>
      <c r="O231" s="12"/>
      <c r="P231" s="12"/>
      <c r="AH231" s="12">
        <f>AH$5/$E$198</f>
        <v>0</v>
      </c>
      <c r="AI231" s="12">
        <f t="shared" ref="AI231:AP231" si="189">(2*AH275)/($E$199-(AI$200-$C231))</f>
        <v>0</v>
      </c>
      <c r="AJ231" s="12">
        <f t="shared" si="189"/>
        <v>0</v>
      </c>
      <c r="AK231" s="12">
        <f t="shared" si="189"/>
        <v>0</v>
      </c>
      <c r="AL231" s="12">
        <f t="shared" si="189"/>
        <v>0</v>
      </c>
      <c r="AM231" s="12">
        <f t="shared" si="189"/>
        <v>0</v>
      </c>
      <c r="AN231" s="12">
        <f t="shared" si="189"/>
        <v>0</v>
      </c>
      <c r="AO231" s="12">
        <f t="shared" si="189"/>
        <v>0</v>
      </c>
      <c r="AP231" s="12">
        <f t="shared" si="189"/>
        <v>0</v>
      </c>
      <c r="AQ231" s="12"/>
      <c r="AR231" s="12"/>
      <c r="AS231" s="12"/>
      <c r="AT231" s="12"/>
      <c r="AU231" s="12"/>
      <c r="AV231" s="12"/>
      <c r="AW231" s="12"/>
      <c r="AX231" s="12"/>
      <c r="AY231" s="12"/>
    </row>
    <row r="232" spans="1:55" outlineLevel="1" x14ac:dyDescent="0.2">
      <c r="A232" s="27"/>
      <c r="C232" s="21">
        <f t="shared" si="159"/>
        <v>2047</v>
      </c>
      <c r="D232" s="12"/>
      <c r="E232" s="12"/>
      <c r="F232" s="12"/>
      <c r="G232" s="12"/>
      <c r="H232" s="12"/>
      <c r="I232" s="12"/>
      <c r="J232" s="12"/>
      <c r="K232" s="12"/>
      <c r="L232" s="12"/>
      <c r="M232" s="12"/>
      <c r="N232" s="12"/>
      <c r="O232" s="12"/>
      <c r="P232" s="12"/>
      <c r="AI232" s="12">
        <f>AI$5/$E$198</f>
        <v>0</v>
      </c>
      <c r="AJ232" s="12">
        <f t="shared" ref="AJ232:AQ232" si="190">(2*AI276)/($E$199-(AJ$200-$C232))</f>
        <v>0</v>
      </c>
      <c r="AK232" s="12">
        <f t="shared" si="190"/>
        <v>0</v>
      </c>
      <c r="AL232" s="12">
        <f t="shared" si="190"/>
        <v>0</v>
      </c>
      <c r="AM232" s="12">
        <f t="shared" si="190"/>
        <v>0</v>
      </c>
      <c r="AN232" s="12">
        <f t="shared" si="190"/>
        <v>0</v>
      </c>
      <c r="AO232" s="12">
        <f t="shared" si="190"/>
        <v>0</v>
      </c>
      <c r="AP232" s="12">
        <f t="shared" si="190"/>
        <v>0</v>
      </c>
      <c r="AQ232" s="12">
        <f t="shared" si="190"/>
        <v>0</v>
      </c>
      <c r="AR232" s="12"/>
      <c r="AS232" s="12"/>
      <c r="AT232" s="12"/>
      <c r="AU232" s="12"/>
      <c r="AV232" s="12"/>
      <c r="AW232" s="12"/>
      <c r="AX232" s="12"/>
      <c r="AY232" s="12"/>
      <c r="AZ232" s="12"/>
    </row>
    <row r="233" spans="1:55" outlineLevel="1" x14ac:dyDescent="0.2">
      <c r="A233" s="27"/>
      <c r="C233" s="21">
        <f t="shared" si="159"/>
        <v>2048</v>
      </c>
      <c r="D233" s="12"/>
      <c r="E233" s="12"/>
      <c r="F233" s="12"/>
      <c r="G233" s="12"/>
      <c r="H233" s="12"/>
      <c r="I233" s="12"/>
      <c r="J233" s="12"/>
      <c r="K233" s="12"/>
      <c r="L233" s="12"/>
      <c r="M233" s="12"/>
      <c r="N233" s="12"/>
      <c r="O233" s="12"/>
      <c r="P233" s="12"/>
      <c r="AJ233" s="12">
        <f>AJ$5/$E$198</f>
        <v>0</v>
      </c>
      <c r="AK233" s="12">
        <f t="shared" ref="AK233:AQ233" si="191">(2*AJ277)/($E$199-(AK$200-$C233))</f>
        <v>0</v>
      </c>
      <c r="AL233" s="12">
        <f t="shared" si="191"/>
        <v>0</v>
      </c>
      <c r="AM233" s="12">
        <f t="shared" si="191"/>
        <v>0</v>
      </c>
      <c r="AN233" s="12">
        <f t="shared" si="191"/>
        <v>0</v>
      </c>
      <c r="AO233" s="12">
        <f t="shared" si="191"/>
        <v>0</v>
      </c>
      <c r="AP233" s="12">
        <f t="shared" si="191"/>
        <v>0</v>
      </c>
      <c r="AQ233" s="12">
        <f t="shared" si="191"/>
        <v>0</v>
      </c>
      <c r="AR233" s="12"/>
      <c r="AS233" s="12"/>
      <c r="AT233" s="12"/>
      <c r="AU233" s="12"/>
      <c r="AV233" s="12"/>
      <c r="AW233" s="12"/>
      <c r="AX233" s="12"/>
      <c r="AY233" s="12"/>
      <c r="AZ233" s="12"/>
      <c r="BA233" s="12"/>
    </row>
    <row r="234" spans="1:55" outlineLevel="1" x14ac:dyDescent="0.2">
      <c r="A234" s="27"/>
      <c r="C234" s="21">
        <f t="shared" si="159"/>
        <v>2049</v>
      </c>
      <c r="D234" s="12"/>
      <c r="E234" s="12"/>
      <c r="F234" s="12"/>
      <c r="G234" s="12"/>
      <c r="H234" s="12"/>
      <c r="I234" s="12"/>
      <c r="J234" s="12"/>
      <c r="K234" s="12"/>
      <c r="L234" s="12"/>
      <c r="M234" s="12"/>
      <c r="N234" s="12"/>
      <c r="O234" s="12"/>
      <c r="P234" s="12"/>
      <c r="AK234" s="12">
        <f>AK$5/$E$198</f>
        <v>0</v>
      </c>
      <c r="AL234" s="12">
        <f t="shared" ref="AL234:AQ234" si="192">(2*AK278)/($E$199-(AL$200-$C234))</f>
        <v>0</v>
      </c>
      <c r="AM234" s="12">
        <f t="shared" si="192"/>
        <v>0</v>
      </c>
      <c r="AN234" s="12">
        <f t="shared" si="192"/>
        <v>0</v>
      </c>
      <c r="AO234" s="12">
        <f t="shared" si="192"/>
        <v>0</v>
      </c>
      <c r="AP234" s="12">
        <f t="shared" si="192"/>
        <v>0</v>
      </c>
      <c r="AQ234" s="12">
        <f t="shared" si="192"/>
        <v>0</v>
      </c>
      <c r="AR234" s="12"/>
      <c r="AS234" s="12"/>
      <c r="AT234" s="12"/>
      <c r="AU234" s="12"/>
      <c r="AV234" s="12"/>
      <c r="AW234" s="12"/>
      <c r="AX234" s="12"/>
      <c r="AY234" s="12"/>
      <c r="AZ234" s="12"/>
      <c r="BA234" s="12"/>
      <c r="BB234" s="12"/>
    </row>
    <row r="235" spans="1:55" outlineLevel="1" x14ac:dyDescent="0.2">
      <c r="A235" s="27"/>
      <c r="C235" s="21">
        <f t="shared" si="159"/>
        <v>2050</v>
      </c>
      <c r="D235" s="12"/>
      <c r="E235" s="12"/>
      <c r="F235" s="12"/>
      <c r="G235" s="12"/>
      <c r="H235" s="12"/>
      <c r="I235" s="12"/>
      <c r="J235" s="12"/>
      <c r="K235" s="12"/>
      <c r="L235" s="12"/>
      <c r="M235" s="12"/>
      <c r="N235" s="12"/>
      <c r="O235" s="12"/>
      <c r="P235" s="12"/>
      <c r="AK235" s="12"/>
      <c r="AL235" s="12">
        <f>AL$5/$E$198</f>
        <v>0</v>
      </c>
      <c r="AM235" s="12">
        <f>(2*AL284)/($E$199-(AM$200-$C235))</f>
        <v>0</v>
      </c>
      <c r="AN235" s="12">
        <f>(2*AM284)/($E$199-(AN$200-$C235))</f>
        <v>0</v>
      </c>
      <c r="AO235" s="12">
        <f>(2*AN284)/($E$199-(AO$200-$C235))</f>
        <v>0</v>
      </c>
      <c r="AP235" s="12">
        <f>(2*AO284)/($E$199-(AP$200-$C235))</f>
        <v>0</v>
      </c>
      <c r="AQ235" s="12">
        <f>(2*AP284)/($E$199-(AQ$200-$C235))</f>
        <v>0</v>
      </c>
      <c r="AR235" s="12"/>
      <c r="AS235" s="12"/>
      <c r="AT235" s="12"/>
      <c r="AU235" s="12"/>
      <c r="AV235" s="12"/>
      <c r="AW235" s="12"/>
      <c r="AX235" s="12"/>
      <c r="AY235" s="12"/>
      <c r="AZ235" s="12"/>
      <c r="BA235" s="12"/>
      <c r="BB235" s="12"/>
    </row>
    <row r="236" spans="1:55" outlineLevel="1" x14ac:dyDescent="0.2">
      <c r="A236" s="27"/>
      <c r="C236" s="21">
        <f t="shared" si="159"/>
        <v>2051</v>
      </c>
      <c r="D236" s="12"/>
      <c r="E236" s="12"/>
      <c r="F236" s="12"/>
      <c r="G236" s="12"/>
      <c r="H236" s="12"/>
      <c r="I236" s="12"/>
      <c r="J236" s="12"/>
      <c r="K236" s="12"/>
      <c r="L236" s="12"/>
      <c r="M236" s="12"/>
      <c r="N236" s="12"/>
      <c r="O236" s="12"/>
      <c r="P236" s="12"/>
      <c r="AK236" s="12"/>
      <c r="AM236" s="12">
        <f>AM$5/$E$198</f>
        <v>0</v>
      </c>
      <c r="AN236" s="12">
        <f>(2*AM285)/($E$199-(AN$200-$C236))</f>
        <v>0</v>
      </c>
      <c r="AO236" s="12">
        <f>(2*AN285)/($E$199-(AO$200-$C236))</f>
        <v>0</v>
      </c>
      <c r="AP236" s="12">
        <f>(2*AO285)/($E$199-(AP$200-$C236))</f>
        <v>0</v>
      </c>
      <c r="AQ236" s="12">
        <f>(2*AP285)/($E$199-(AQ$200-$C236))</f>
        <v>0</v>
      </c>
      <c r="AR236" s="12"/>
      <c r="AS236" s="12"/>
      <c r="AT236" s="12"/>
      <c r="AU236" s="12"/>
      <c r="AV236" s="12"/>
      <c r="AW236" s="12"/>
      <c r="AX236" s="12"/>
      <c r="AY236" s="12"/>
      <c r="AZ236" s="12"/>
      <c r="BA236" s="12"/>
      <c r="BB236" s="12"/>
    </row>
    <row r="237" spans="1:55" outlineLevel="1" x14ac:dyDescent="0.2">
      <c r="A237" s="27"/>
      <c r="C237" s="21">
        <f t="shared" si="159"/>
        <v>2052</v>
      </c>
      <c r="D237" s="12"/>
      <c r="E237" s="12"/>
      <c r="F237" s="12"/>
      <c r="G237" s="12"/>
      <c r="H237" s="12"/>
      <c r="I237" s="12"/>
      <c r="J237" s="12"/>
      <c r="K237" s="12"/>
      <c r="L237" s="12"/>
      <c r="M237" s="12"/>
      <c r="N237" s="12"/>
      <c r="O237" s="12"/>
      <c r="P237" s="12"/>
      <c r="AK237" s="12"/>
      <c r="AN237" s="12">
        <f>AN$5/$E$198</f>
        <v>0</v>
      </c>
      <c r="AO237" s="12">
        <f>(2*AN286)/($E$199-(AO$200-$C237))</f>
        <v>0</v>
      </c>
      <c r="AP237" s="12">
        <f>(2*AO286)/($E$199-(AP$200-$C237))</f>
        <v>0</v>
      </c>
      <c r="AQ237" s="12">
        <f>(2*AP286)/($E$199-(AQ$200-$C237))</f>
        <v>0</v>
      </c>
      <c r="AR237" s="12"/>
      <c r="AS237" s="12"/>
      <c r="AT237" s="12"/>
      <c r="AU237" s="12"/>
      <c r="AV237" s="12"/>
      <c r="AW237" s="12"/>
      <c r="AX237" s="12"/>
      <c r="AY237" s="12"/>
      <c r="AZ237" s="12"/>
      <c r="BA237" s="12"/>
      <c r="BB237" s="12"/>
    </row>
    <row r="238" spans="1:55" outlineLevel="1" x14ac:dyDescent="0.2">
      <c r="A238" s="27"/>
      <c r="C238" s="21">
        <f t="shared" si="159"/>
        <v>2053</v>
      </c>
      <c r="D238" s="12"/>
      <c r="E238" s="12"/>
      <c r="F238" s="12"/>
      <c r="G238" s="12"/>
      <c r="H238" s="12"/>
      <c r="I238" s="12"/>
      <c r="J238" s="12"/>
      <c r="K238" s="12"/>
      <c r="L238" s="12"/>
      <c r="M238" s="12"/>
      <c r="N238" s="12"/>
      <c r="O238" s="12"/>
      <c r="P238" s="12"/>
      <c r="AK238" s="12"/>
      <c r="AO238" s="12">
        <f>AO$5/$E$198</f>
        <v>0</v>
      </c>
      <c r="AP238" s="12">
        <f>(2*AO287)/($E$199-(AP$200-$C238))</f>
        <v>0</v>
      </c>
      <c r="AQ238" s="12">
        <f>(2*AP287)/($E$199-(AQ$200-$C238))</f>
        <v>0</v>
      </c>
      <c r="AR238" s="12"/>
      <c r="AS238" s="12"/>
      <c r="AT238" s="12"/>
      <c r="AU238" s="12"/>
      <c r="AV238" s="12"/>
      <c r="AW238" s="12"/>
      <c r="AX238" s="12"/>
      <c r="AY238" s="12"/>
      <c r="AZ238" s="12"/>
      <c r="BA238" s="12"/>
      <c r="BB238" s="12"/>
    </row>
    <row r="239" spans="1:55" outlineLevel="1" x14ac:dyDescent="0.2">
      <c r="A239" s="27"/>
      <c r="C239" s="21">
        <f t="shared" si="159"/>
        <v>2054</v>
      </c>
      <c r="D239" s="12"/>
      <c r="E239" s="12"/>
      <c r="F239" s="12"/>
      <c r="G239" s="12"/>
      <c r="H239" s="12"/>
      <c r="I239" s="12"/>
      <c r="J239" s="12"/>
      <c r="K239" s="12"/>
      <c r="L239" s="12"/>
      <c r="M239" s="12"/>
      <c r="N239" s="12"/>
      <c r="O239" s="12"/>
      <c r="P239" s="12"/>
      <c r="AK239" s="12"/>
      <c r="AP239" s="12">
        <f>AP$5/$E$198</f>
        <v>0</v>
      </c>
      <c r="AQ239" s="12">
        <f>(2*AP288)/($E$199-(AQ$200-$C239))</f>
        <v>0</v>
      </c>
      <c r="AR239" s="12"/>
      <c r="AS239" s="12"/>
      <c r="AT239" s="12"/>
      <c r="AU239" s="12"/>
      <c r="AV239" s="12"/>
      <c r="AW239" s="12"/>
      <c r="AX239" s="12"/>
      <c r="AY239" s="12"/>
      <c r="AZ239" s="12"/>
      <c r="BA239" s="12"/>
      <c r="BB239" s="12"/>
    </row>
    <row r="240" spans="1:55" outlineLevel="1" x14ac:dyDescent="0.2">
      <c r="A240" s="27"/>
      <c r="C240" s="21">
        <f t="shared" si="159"/>
        <v>2055</v>
      </c>
      <c r="D240" s="12"/>
      <c r="E240" s="12"/>
      <c r="F240" s="12"/>
      <c r="G240" s="12"/>
      <c r="H240" s="12"/>
      <c r="I240" s="12"/>
      <c r="J240" s="12"/>
      <c r="K240" s="12"/>
      <c r="L240" s="12"/>
      <c r="M240" s="12"/>
      <c r="N240" s="12"/>
      <c r="O240" s="12"/>
      <c r="P240" s="12"/>
      <c r="AQ240" s="12">
        <f>AQ$5/$E$198</f>
        <v>0</v>
      </c>
      <c r="AR240" s="12"/>
      <c r="AS240" s="12"/>
      <c r="AT240" s="12"/>
      <c r="AU240" s="12"/>
      <c r="AV240" s="12"/>
      <c r="AW240" s="12"/>
      <c r="AX240" s="12"/>
      <c r="AY240" s="12"/>
      <c r="AZ240" s="12"/>
      <c r="BA240" s="12"/>
      <c r="BB240" s="12"/>
      <c r="BC240" s="12"/>
    </row>
    <row r="241" spans="1:43" outlineLevel="1" x14ac:dyDescent="0.2">
      <c r="A241" s="27"/>
      <c r="C241" s="3" t="s">
        <v>38</v>
      </c>
      <c r="D241" s="15">
        <f t="shared" ref="D241:AQ241" si="193">SUM(D201:D240)</f>
        <v>0</v>
      </c>
      <c r="E241" s="15">
        <f t="shared" si="193"/>
        <v>0</v>
      </c>
      <c r="F241" s="15">
        <f t="shared" si="193"/>
        <v>0</v>
      </c>
      <c r="G241" s="15">
        <f t="shared" si="193"/>
        <v>0</v>
      </c>
      <c r="H241" s="15">
        <f t="shared" si="193"/>
        <v>0</v>
      </c>
      <c r="I241" s="15">
        <f t="shared" si="193"/>
        <v>0</v>
      </c>
      <c r="J241" s="15">
        <f t="shared" si="193"/>
        <v>0</v>
      </c>
      <c r="K241" s="15">
        <f t="shared" si="193"/>
        <v>0</v>
      </c>
      <c r="L241" s="15">
        <f t="shared" si="193"/>
        <v>0</v>
      </c>
      <c r="M241" s="15">
        <f t="shared" si="193"/>
        <v>0</v>
      </c>
      <c r="N241" s="15">
        <f t="shared" si="193"/>
        <v>0</v>
      </c>
      <c r="O241" s="15">
        <f t="shared" si="193"/>
        <v>0</v>
      </c>
      <c r="P241" s="15">
        <f t="shared" si="193"/>
        <v>0</v>
      </c>
      <c r="Q241" s="15">
        <f t="shared" si="193"/>
        <v>0</v>
      </c>
      <c r="R241" s="15">
        <f t="shared" si="193"/>
        <v>0</v>
      </c>
      <c r="S241" s="15">
        <f t="shared" si="193"/>
        <v>0</v>
      </c>
      <c r="T241" s="15">
        <f t="shared" si="193"/>
        <v>0</v>
      </c>
      <c r="U241" s="15">
        <f t="shared" si="193"/>
        <v>0</v>
      </c>
      <c r="V241" s="15">
        <f t="shared" si="193"/>
        <v>0</v>
      </c>
      <c r="W241" s="15">
        <f t="shared" si="193"/>
        <v>0</v>
      </c>
      <c r="X241" s="15">
        <f t="shared" si="193"/>
        <v>0</v>
      </c>
      <c r="Y241" s="15">
        <f t="shared" si="193"/>
        <v>0</v>
      </c>
      <c r="Z241" s="15">
        <f t="shared" si="193"/>
        <v>0</v>
      </c>
      <c r="AA241" s="15">
        <f t="shared" si="193"/>
        <v>0</v>
      </c>
      <c r="AB241" s="15">
        <f t="shared" si="193"/>
        <v>0</v>
      </c>
      <c r="AC241" s="15">
        <f t="shared" si="193"/>
        <v>0</v>
      </c>
      <c r="AD241" s="15">
        <f t="shared" si="193"/>
        <v>0</v>
      </c>
      <c r="AE241" s="15">
        <f t="shared" si="193"/>
        <v>0</v>
      </c>
      <c r="AF241" s="15">
        <f t="shared" si="193"/>
        <v>0</v>
      </c>
      <c r="AG241" s="15">
        <f t="shared" si="193"/>
        <v>0</v>
      </c>
      <c r="AH241" s="15">
        <f t="shared" si="193"/>
        <v>0</v>
      </c>
      <c r="AI241" s="15">
        <f t="shared" si="193"/>
        <v>0</v>
      </c>
      <c r="AJ241" s="15">
        <f t="shared" si="193"/>
        <v>0</v>
      </c>
      <c r="AK241" s="15">
        <f t="shared" si="193"/>
        <v>0</v>
      </c>
      <c r="AL241" s="15">
        <f t="shared" si="193"/>
        <v>0</v>
      </c>
      <c r="AM241" s="15">
        <f t="shared" si="193"/>
        <v>0</v>
      </c>
      <c r="AN241" s="15">
        <f t="shared" si="193"/>
        <v>0</v>
      </c>
      <c r="AO241" s="15">
        <f t="shared" si="193"/>
        <v>0</v>
      </c>
      <c r="AP241" s="15">
        <f t="shared" si="193"/>
        <v>0</v>
      </c>
      <c r="AQ241" s="15">
        <f t="shared" si="193"/>
        <v>0</v>
      </c>
    </row>
    <row r="242" spans="1:43" outlineLevel="1" x14ac:dyDescent="0.2">
      <c r="A242" s="27"/>
      <c r="C242" s="17"/>
      <c r="D242" s="16"/>
      <c r="E242" s="16"/>
      <c r="F242" s="16"/>
      <c r="G242" s="16"/>
      <c r="H242" s="16"/>
      <c r="I242" s="16"/>
      <c r="J242" s="16"/>
      <c r="K242" s="16"/>
      <c r="L242" s="16"/>
      <c r="M242" s="16"/>
      <c r="N242" s="16"/>
      <c r="O242" s="16"/>
    </row>
    <row r="243" spans="1:43" outlineLevel="1" x14ac:dyDescent="0.2">
      <c r="A243" s="27"/>
      <c r="C243" s="22" t="s">
        <v>34</v>
      </c>
      <c r="D243" s="12"/>
      <c r="E243" s="12"/>
      <c r="F243" s="12"/>
      <c r="G243" s="12"/>
      <c r="I243" s="12"/>
      <c r="J243" s="12"/>
      <c r="K243" s="12"/>
      <c r="L243" s="12"/>
      <c r="M243" s="12"/>
      <c r="N243" s="12"/>
      <c r="O243" s="12"/>
    </row>
    <row r="244" spans="1:43" outlineLevel="1" x14ac:dyDescent="0.2">
      <c r="A244" s="27"/>
      <c r="C244" s="19"/>
      <c r="D244" s="18">
        <f>'Peňažné toky projektu'!$B$18</f>
        <v>2016</v>
      </c>
      <c r="E244" s="18">
        <f t="shared" ref="E244:AK244" si="194">D244+1</f>
        <v>2017</v>
      </c>
      <c r="F244" s="18">
        <f t="shared" si="194"/>
        <v>2018</v>
      </c>
      <c r="G244" s="18">
        <f t="shared" si="194"/>
        <v>2019</v>
      </c>
      <c r="H244" s="18">
        <f t="shared" si="194"/>
        <v>2020</v>
      </c>
      <c r="I244" s="18">
        <f t="shared" si="194"/>
        <v>2021</v>
      </c>
      <c r="J244" s="18">
        <f t="shared" si="194"/>
        <v>2022</v>
      </c>
      <c r="K244" s="18">
        <f t="shared" si="194"/>
        <v>2023</v>
      </c>
      <c r="L244" s="18">
        <f t="shared" si="194"/>
        <v>2024</v>
      </c>
      <c r="M244" s="18">
        <f t="shared" si="194"/>
        <v>2025</v>
      </c>
      <c r="N244" s="18">
        <f t="shared" si="194"/>
        <v>2026</v>
      </c>
      <c r="O244" s="18">
        <f t="shared" si="194"/>
        <v>2027</v>
      </c>
      <c r="P244" s="18">
        <f t="shared" si="194"/>
        <v>2028</v>
      </c>
      <c r="Q244" s="18">
        <f t="shared" si="194"/>
        <v>2029</v>
      </c>
      <c r="R244" s="18">
        <f t="shared" si="194"/>
        <v>2030</v>
      </c>
      <c r="S244" s="18">
        <f t="shared" si="194"/>
        <v>2031</v>
      </c>
      <c r="T244" s="18">
        <f t="shared" si="194"/>
        <v>2032</v>
      </c>
      <c r="U244" s="18">
        <f t="shared" si="194"/>
        <v>2033</v>
      </c>
      <c r="V244" s="18">
        <f t="shared" si="194"/>
        <v>2034</v>
      </c>
      <c r="W244" s="18">
        <f t="shared" si="194"/>
        <v>2035</v>
      </c>
      <c r="X244" s="18">
        <f t="shared" si="194"/>
        <v>2036</v>
      </c>
      <c r="Y244" s="18">
        <f t="shared" si="194"/>
        <v>2037</v>
      </c>
      <c r="Z244" s="18">
        <f t="shared" si="194"/>
        <v>2038</v>
      </c>
      <c r="AA244" s="18">
        <f t="shared" si="194"/>
        <v>2039</v>
      </c>
      <c r="AB244" s="18">
        <f t="shared" si="194"/>
        <v>2040</v>
      </c>
      <c r="AC244" s="18">
        <f t="shared" si="194"/>
        <v>2041</v>
      </c>
      <c r="AD244" s="18">
        <f t="shared" si="194"/>
        <v>2042</v>
      </c>
      <c r="AE244" s="18">
        <f t="shared" si="194"/>
        <v>2043</v>
      </c>
      <c r="AF244" s="18">
        <f t="shared" si="194"/>
        <v>2044</v>
      </c>
      <c r="AG244" s="18">
        <f t="shared" si="194"/>
        <v>2045</v>
      </c>
      <c r="AH244" s="18">
        <f t="shared" si="194"/>
        <v>2046</v>
      </c>
      <c r="AI244" s="18">
        <f t="shared" si="194"/>
        <v>2047</v>
      </c>
      <c r="AJ244" s="18">
        <f t="shared" si="194"/>
        <v>2048</v>
      </c>
      <c r="AK244" s="18">
        <f t="shared" si="194"/>
        <v>2049</v>
      </c>
      <c r="AL244" s="18">
        <f t="shared" ref="AL244" si="195">AK244+1</f>
        <v>2050</v>
      </c>
      <c r="AM244" s="18">
        <f t="shared" ref="AM244" si="196">AL244+1</f>
        <v>2051</v>
      </c>
      <c r="AN244" s="18">
        <f t="shared" ref="AN244" si="197">AM244+1</f>
        <v>2052</v>
      </c>
      <c r="AO244" s="18">
        <f t="shared" ref="AO244" si="198">AN244+1</f>
        <v>2053</v>
      </c>
      <c r="AP244" s="18">
        <f t="shared" ref="AP244" si="199">AO244+1</f>
        <v>2054</v>
      </c>
      <c r="AQ244" s="18">
        <f t="shared" ref="AQ244" si="200">AP244+1</f>
        <v>2055</v>
      </c>
    </row>
    <row r="245" spans="1:43" outlineLevel="1" x14ac:dyDescent="0.2">
      <c r="A245" s="27"/>
      <c r="C245" s="21">
        <f>D244</f>
        <v>2016</v>
      </c>
      <c r="D245" s="12">
        <f>D$5-D201</f>
        <v>0</v>
      </c>
      <c r="E245" s="12">
        <f t="shared" ref="E245:L245" si="201">D245-E201</f>
        <v>0</v>
      </c>
      <c r="F245" s="12">
        <f t="shared" si="201"/>
        <v>0</v>
      </c>
      <c r="G245" s="12">
        <f t="shared" si="201"/>
        <v>0</v>
      </c>
      <c r="H245" s="12">
        <f t="shared" si="201"/>
        <v>0</v>
      </c>
      <c r="I245" s="12">
        <f t="shared" si="201"/>
        <v>0</v>
      </c>
      <c r="J245" s="12">
        <f t="shared" si="201"/>
        <v>0</v>
      </c>
      <c r="K245" s="12">
        <f t="shared" si="201"/>
        <v>0</v>
      </c>
      <c r="L245" s="12">
        <f t="shared" si="201"/>
        <v>0</v>
      </c>
      <c r="M245" s="12"/>
      <c r="N245" s="12"/>
      <c r="O245" s="12"/>
      <c r="P245" s="12"/>
      <c r="Q245" s="12"/>
      <c r="R245" s="12"/>
    </row>
    <row r="246" spans="1:43" outlineLevel="1" x14ac:dyDescent="0.2">
      <c r="A246" s="27"/>
      <c r="C246" s="21">
        <f>C245+1</f>
        <v>2017</v>
      </c>
      <c r="D246" s="12"/>
      <c r="E246" s="12">
        <f>E$5-E202</f>
        <v>0</v>
      </c>
      <c r="F246" s="12">
        <f t="shared" ref="F246:M246" si="202">E246-F202</f>
        <v>0</v>
      </c>
      <c r="G246" s="12">
        <f t="shared" si="202"/>
        <v>0</v>
      </c>
      <c r="H246" s="12">
        <f t="shared" si="202"/>
        <v>0</v>
      </c>
      <c r="I246" s="12">
        <f t="shared" si="202"/>
        <v>0</v>
      </c>
      <c r="J246" s="12">
        <f t="shared" si="202"/>
        <v>0</v>
      </c>
      <c r="K246" s="12">
        <f t="shared" si="202"/>
        <v>0</v>
      </c>
      <c r="L246" s="12">
        <f t="shared" si="202"/>
        <v>0</v>
      </c>
      <c r="M246" s="12">
        <f t="shared" si="202"/>
        <v>0</v>
      </c>
      <c r="N246" s="12"/>
      <c r="O246" s="12"/>
      <c r="P246" s="12"/>
    </row>
    <row r="247" spans="1:43" outlineLevel="1" x14ac:dyDescent="0.2">
      <c r="A247" s="27"/>
      <c r="C247" s="21">
        <f t="shared" ref="C247:C284" si="203">C246+1</f>
        <v>2018</v>
      </c>
      <c r="D247" s="12"/>
      <c r="E247" s="12"/>
      <c r="F247" s="12">
        <f>F$5-F203</f>
        <v>0</v>
      </c>
      <c r="G247" s="12">
        <f t="shared" ref="G247:N247" si="204">F247-G203</f>
        <v>0</v>
      </c>
      <c r="H247" s="12">
        <f t="shared" si="204"/>
        <v>0</v>
      </c>
      <c r="I247" s="12">
        <f t="shared" si="204"/>
        <v>0</v>
      </c>
      <c r="J247" s="12">
        <f t="shared" si="204"/>
        <v>0</v>
      </c>
      <c r="K247" s="12">
        <f t="shared" si="204"/>
        <v>0</v>
      </c>
      <c r="L247" s="12">
        <f t="shared" si="204"/>
        <v>0</v>
      </c>
      <c r="M247" s="12">
        <f t="shared" si="204"/>
        <v>0</v>
      </c>
      <c r="N247" s="12">
        <f t="shared" si="204"/>
        <v>0</v>
      </c>
      <c r="O247" s="12"/>
      <c r="P247" s="12"/>
      <c r="Q247" s="12"/>
    </row>
    <row r="248" spans="1:43" outlineLevel="1" x14ac:dyDescent="0.2">
      <c r="A248" s="27"/>
      <c r="C248" s="21">
        <f t="shared" si="203"/>
        <v>2019</v>
      </c>
      <c r="D248" s="12"/>
      <c r="E248" s="12"/>
      <c r="F248" s="12"/>
      <c r="G248" s="12">
        <f>G$5-G204</f>
        <v>0</v>
      </c>
      <c r="H248" s="12">
        <f t="shared" ref="H248:O248" si="205">G248-H204</f>
        <v>0</v>
      </c>
      <c r="I248" s="12">
        <f t="shared" si="205"/>
        <v>0</v>
      </c>
      <c r="J248" s="12">
        <f t="shared" si="205"/>
        <v>0</v>
      </c>
      <c r="K248" s="12">
        <f t="shared" si="205"/>
        <v>0</v>
      </c>
      <c r="L248" s="12">
        <f t="shared" si="205"/>
        <v>0</v>
      </c>
      <c r="M248" s="12">
        <f t="shared" si="205"/>
        <v>0</v>
      </c>
      <c r="N248" s="12">
        <f t="shared" si="205"/>
        <v>0</v>
      </c>
      <c r="O248" s="12">
        <f t="shared" si="205"/>
        <v>0</v>
      </c>
      <c r="P248" s="12"/>
      <c r="Q248" s="12"/>
      <c r="R248" s="12"/>
    </row>
    <row r="249" spans="1:43" outlineLevel="1" x14ac:dyDescent="0.2">
      <c r="A249" s="27"/>
      <c r="C249" s="21">
        <f t="shared" si="203"/>
        <v>2020</v>
      </c>
      <c r="D249" s="12"/>
      <c r="E249" s="12"/>
      <c r="F249" s="12"/>
      <c r="G249" s="12"/>
      <c r="H249" s="12">
        <f>H$5-H205</f>
        <v>0</v>
      </c>
      <c r="I249" s="12">
        <f t="shared" ref="I249:P249" si="206">H249-I205</f>
        <v>0</v>
      </c>
      <c r="J249" s="12">
        <f t="shared" si="206"/>
        <v>0</v>
      </c>
      <c r="K249" s="12">
        <f t="shared" si="206"/>
        <v>0</v>
      </c>
      <c r="L249" s="12">
        <f t="shared" si="206"/>
        <v>0</v>
      </c>
      <c r="M249" s="12">
        <f t="shared" si="206"/>
        <v>0</v>
      </c>
      <c r="N249" s="12">
        <f t="shared" si="206"/>
        <v>0</v>
      </c>
      <c r="O249" s="12">
        <f t="shared" si="206"/>
        <v>0</v>
      </c>
      <c r="P249" s="12">
        <f t="shared" si="206"/>
        <v>0</v>
      </c>
      <c r="Q249" s="12"/>
      <c r="R249" s="12"/>
      <c r="S249" s="12"/>
    </row>
    <row r="250" spans="1:43" outlineLevel="1" x14ac:dyDescent="0.2">
      <c r="A250" s="27"/>
      <c r="C250" s="21">
        <f t="shared" si="203"/>
        <v>2021</v>
      </c>
      <c r="I250" s="12">
        <f>I$5-I206</f>
        <v>0</v>
      </c>
      <c r="J250" s="12">
        <f t="shared" ref="J250:Q250" si="207">I250-J206</f>
        <v>0</v>
      </c>
      <c r="K250" s="12">
        <f t="shared" si="207"/>
        <v>0</v>
      </c>
      <c r="L250" s="12">
        <f t="shared" si="207"/>
        <v>0</v>
      </c>
      <c r="M250" s="12">
        <f t="shared" si="207"/>
        <v>0</v>
      </c>
      <c r="N250" s="12">
        <f t="shared" si="207"/>
        <v>0</v>
      </c>
      <c r="O250" s="12">
        <f t="shared" si="207"/>
        <v>0</v>
      </c>
      <c r="P250" s="12">
        <f t="shared" si="207"/>
        <v>0</v>
      </c>
      <c r="Q250" s="12">
        <f t="shared" si="207"/>
        <v>0</v>
      </c>
      <c r="R250" s="12"/>
      <c r="S250" s="12"/>
      <c r="T250" s="12"/>
    </row>
    <row r="251" spans="1:43" outlineLevel="1" x14ac:dyDescent="0.2">
      <c r="A251" s="27"/>
      <c r="C251" s="21">
        <f t="shared" si="203"/>
        <v>2022</v>
      </c>
      <c r="J251" s="12">
        <f>J$5-J207</f>
        <v>0</v>
      </c>
      <c r="K251" s="12">
        <f t="shared" ref="K251:R251" si="208">J251-K207</f>
        <v>0</v>
      </c>
      <c r="L251" s="12">
        <f t="shared" si="208"/>
        <v>0</v>
      </c>
      <c r="M251" s="12">
        <f t="shared" si="208"/>
        <v>0</v>
      </c>
      <c r="N251" s="12">
        <f t="shared" si="208"/>
        <v>0</v>
      </c>
      <c r="O251" s="12">
        <f t="shared" si="208"/>
        <v>0</v>
      </c>
      <c r="P251" s="12">
        <f t="shared" si="208"/>
        <v>0</v>
      </c>
      <c r="Q251" s="12">
        <f t="shared" si="208"/>
        <v>0</v>
      </c>
      <c r="R251" s="12">
        <f t="shared" si="208"/>
        <v>0</v>
      </c>
      <c r="S251" s="12"/>
      <c r="T251" s="12"/>
      <c r="U251" s="12"/>
    </row>
    <row r="252" spans="1:43" outlineLevel="1" x14ac:dyDescent="0.2">
      <c r="A252" s="27"/>
      <c r="C252" s="21">
        <f t="shared" si="203"/>
        <v>2023</v>
      </c>
      <c r="K252" s="12">
        <f>K$5-K208</f>
        <v>0</v>
      </c>
      <c r="L252" s="12">
        <f t="shared" ref="L252:S252" si="209">K252-L208</f>
        <v>0</v>
      </c>
      <c r="M252" s="12">
        <f t="shared" si="209"/>
        <v>0</v>
      </c>
      <c r="N252" s="12">
        <f t="shared" si="209"/>
        <v>0</v>
      </c>
      <c r="O252" s="12">
        <f t="shared" si="209"/>
        <v>0</v>
      </c>
      <c r="P252" s="12">
        <f t="shared" si="209"/>
        <v>0</v>
      </c>
      <c r="Q252" s="12">
        <f t="shared" si="209"/>
        <v>0</v>
      </c>
      <c r="R252" s="12">
        <f t="shared" si="209"/>
        <v>0</v>
      </c>
      <c r="S252" s="12">
        <f t="shared" si="209"/>
        <v>0</v>
      </c>
      <c r="T252" s="12"/>
      <c r="U252" s="12"/>
      <c r="V252" s="12"/>
    </row>
    <row r="253" spans="1:43" outlineLevel="1" x14ac:dyDescent="0.2">
      <c r="A253" s="27"/>
      <c r="C253" s="21">
        <f t="shared" si="203"/>
        <v>2024</v>
      </c>
      <c r="L253" s="12">
        <f>L$5-L209</f>
        <v>0</v>
      </c>
      <c r="M253" s="12">
        <f t="shared" ref="M253:T253" si="210">L253-M209</f>
        <v>0</v>
      </c>
      <c r="N253" s="12">
        <f t="shared" si="210"/>
        <v>0</v>
      </c>
      <c r="O253" s="12">
        <f t="shared" si="210"/>
        <v>0</v>
      </c>
      <c r="P253" s="12">
        <f t="shared" si="210"/>
        <v>0</v>
      </c>
      <c r="Q253" s="12">
        <f t="shared" si="210"/>
        <v>0</v>
      </c>
      <c r="R253" s="12">
        <f t="shared" si="210"/>
        <v>0</v>
      </c>
      <c r="S253" s="12">
        <f t="shared" si="210"/>
        <v>0</v>
      </c>
      <c r="T253" s="12">
        <f t="shared" si="210"/>
        <v>0</v>
      </c>
      <c r="U253" s="12"/>
      <c r="V253" s="12"/>
      <c r="W253" s="12"/>
    </row>
    <row r="254" spans="1:43" outlineLevel="1" x14ac:dyDescent="0.2">
      <c r="A254" s="27"/>
      <c r="C254" s="21">
        <f t="shared" si="203"/>
        <v>2025</v>
      </c>
      <c r="M254" s="12">
        <f>M$5-M210</f>
        <v>0</v>
      </c>
      <c r="N254" s="12">
        <f t="shared" ref="N254:U254" si="211">M254-N210</f>
        <v>0</v>
      </c>
      <c r="O254" s="12">
        <f t="shared" si="211"/>
        <v>0</v>
      </c>
      <c r="P254" s="12">
        <f t="shared" si="211"/>
        <v>0</v>
      </c>
      <c r="Q254" s="12">
        <f t="shared" si="211"/>
        <v>0</v>
      </c>
      <c r="R254" s="12">
        <f t="shared" si="211"/>
        <v>0</v>
      </c>
      <c r="S254" s="12">
        <f t="shared" si="211"/>
        <v>0</v>
      </c>
      <c r="T254" s="12">
        <f t="shared" si="211"/>
        <v>0</v>
      </c>
      <c r="U254" s="12">
        <f t="shared" si="211"/>
        <v>0</v>
      </c>
      <c r="V254" s="12"/>
      <c r="W254" s="12"/>
      <c r="X254" s="12"/>
    </row>
    <row r="255" spans="1:43" outlineLevel="1" x14ac:dyDescent="0.2">
      <c r="A255" s="27"/>
      <c r="C255" s="21">
        <f t="shared" si="203"/>
        <v>2026</v>
      </c>
      <c r="N255" s="12">
        <f>N$5-N211</f>
        <v>0</v>
      </c>
      <c r="O255" s="12">
        <f t="shared" ref="O255:V255" si="212">N255-O211</f>
        <v>0</v>
      </c>
      <c r="P255" s="12">
        <f t="shared" si="212"/>
        <v>0</v>
      </c>
      <c r="Q255" s="12">
        <f t="shared" si="212"/>
        <v>0</v>
      </c>
      <c r="R255" s="12">
        <f t="shared" si="212"/>
        <v>0</v>
      </c>
      <c r="S255" s="12">
        <f t="shared" si="212"/>
        <v>0</v>
      </c>
      <c r="T255" s="12">
        <f t="shared" si="212"/>
        <v>0</v>
      </c>
      <c r="U255" s="12">
        <f t="shared" si="212"/>
        <v>0</v>
      </c>
      <c r="V255" s="12">
        <f t="shared" si="212"/>
        <v>0</v>
      </c>
      <c r="W255" s="12"/>
      <c r="X255" s="12"/>
      <c r="Y255" s="12"/>
    </row>
    <row r="256" spans="1:43" outlineLevel="1" x14ac:dyDescent="0.2">
      <c r="A256" s="27"/>
      <c r="C256" s="21">
        <f t="shared" si="203"/>
        <v>2027</v>
      </c>
      <c r="O256" s="12">
        <f>O$5-O212</f>
        <v>0</v>
      </c>
      <c r="P256" s="12">
        <f t="shared" ref="P256:W256" si="213">O256-P212</f>
        <v>0</v>
      </c>
      <c r="Q256" s="12">
        <f t="shared" si="213"/>
        <v>0</v>
      </c>
      <c r="R256" s="12">
        <f t="shared" si="213"/>
        <v>0</v>
      </c>
      <c r="S256" s="12">
        <f t="shared" si="213"/>
        <v>0</v>
      </c>
      <c r="T256" s="12">
        <f t="shared" si="213"/>
        <v>0</v>
      </c>
      <c r="U256" s="12">
        <f t="shared" si="213"/>
        <v>0</v>
      </c>
      <c r="V256" s="12">
        <f t="shared" si="213"/>
        <v>0</v>
      </c>
      <c r="W256" s="12">
        <f t="shared" si="213"/>
        <v>0</v>
      </c>
      <c r="X256" s="12"/>
      <c r="Y256" s="12"/>
      <c r="Z256" s="12"/>
    </row>
    <row r="257" spans="1:47" outlineLevel="1" x14ac:dyDescent="0.2">
      <c r="A257" s="27"/>
      <c r="C257" s="21">
        <f t="shared" si="203"/>
        <v>2028</v>
      </c>
      <c r="P257" s="12">
        <f>P$5-P213</f>
        <v>0</v>
      </c>
      <c r="Q257" s="12">
        <f t="shared" ref="Q257:X257" si="214">P257-Q213</f>
        <v>0</v>
      </c>
      <c r="R257" s="12">
        <f t="shared" si="214"/>
        <v>0</v>
      </c>
      <c r="S257" s="12">
        <f t="shared" si="214"/>
        <v>0</v>
      </c>
      <c r="T257" s="12">
        <f t="shared" si="214"/>
        <v>0</v>
      </c>
      <c r="U257" s="12">
        <f t="shared" si="214"/>
        <v>0</v>
      </c>
      <c r="V257" s="12">
        <f t="shared" si="214"/>
        <v>0</v>
      </c>
      <c r="W257" s="12">
        <f t="shared" si="214"/>
        <v>0</v>
      </c>
      <c r="X257" s="12">
        <f t="shared" si="214"/>
        <v>0</v>
      </c>
      <c r="Y257" s="12"/>
      <c r="Z257" s="12"/>
      <c r="AA257" s="12"/>
    </row>
    <row r="258" spans="1:47" outlineLevel="1" x14ac:dyDescent="0.2">
      <c r="A258" s="27"/>
      <c r="C258" s="21">
        <f t="shared" si="203"/>
        <v>2029</v>
      </c>
      <c r="Q258" s="12">
        <f>Q$5-Q214</f>
        <v>0</v>
      </c>
      <c r="R258" s="12">
        <f t="shared" ref="R258:Y258" si="215">Q258-R214</f>
        <v>0</v>
      </c>
      <c r="S258" s="12">
        <f t="shared" si="215"/>
        <v>0</v>
      </c>
      <c r="T258" s="12">
        <f t="shared" si="215"/>
        <v>0</v>
      </c>
      <c r="U258" s="12">
        <f t="shared" si="215"/>
        <v>0</v>
      </c>
      <c r="V258" s="12">
        <f t="shared" si="215"/>
        <v>0</v>
      </c>
      <c r="W258" s="12">
        <f t="shared" si="215"/>
        <v>0</v>
      </c>
      <c r="X258" s="12">
        <f t="shared" si="215"/>
        <v>0</v>
      </c>
      <c r="Y258" s="12">
        <f t="shared" si="215"/>
        <v>0</v>
      </c>
      <c r="Z258" s="12"/>
      <c r="AA258" s="12"/>
      <c r="AB258" s="12"/>
    </row>
    <row r="259" spans="1:47" outlineLevel="1" x14ac:dyDescent="0.2">
      <c r="A259" s="27"/>
      <c r="C259" s="21">
        <f t="shared" si="203"/>
        <v>2030</v>
      </c>
      <c r="R259" s="12">
        <f>R$5-R215</f>
        <v>0</v>
      </c>
      <c r="S259" s="12">
        <f t="shared" ref="S259:Z259" si="216">R259-S215</f>
        <v>0</v>
      </c>
      <c r="T259" s="12">
        <f t="shared" si="216"/>
        <v>0</v>
      </c>
      <c r="U259" s="12">
        <f t="shared" si="216"/>
        <v>0</v>
      </c>
      <c r="V259" s="12">
        <f t="shared" si="216"/>
        <v>0</v>
      </c>
      <c r="W259" s="12">
        <f t="shared" si="216"/>
        <v>0</v>
      </c>
      <c r="X259" s="12">
        <f t="shared" si="216"/>
        <v>0</v>
      </c>
      <c r="Y259" s="12">
        <f t="shared" si="216"/>
        <v>0</v>
      </c>
      <c r="Z259" s="12">
        <f t="shared" si="216"/>
        <v>0</v>
      </c>
      <c r="AA259" s="12"/>
      <c r="AB259" s="12"/>
      <c r="AC259" s="12"/>
    </row>
    <row r="260" spans="1:47" outlineLevel="1" x14ac:dyDescent="0.2">
      <c r="A260" s="27"/>
      <c r="C260" s="21">
        <f t="shared" si="203"/>
        <v>2031</v>
      </c>
      <c r="S260" s="12">
        <f>S$5-S216</f>
        <v>0</v>
      </c>
      <c r="T260" s="12">
        <f t="shared" ref="T260:AA260" si="217">S260-T216</f>
        <v>0</v>
      </c>
      <c r="U260" s="12">
        <f t="shared" si="217"/>
        <v>0</v>
      </c>
      <c r="V260" s="12">
        <f t="shared" si="217"/>
        <v>0</v>
      </c>
      <c r="W260" s="12">
        <f t="shared" si="217"/>
        <v>0</v>
      </c>
      <c r="X260" s="12">
        <f t="shared" si="217"/>
        <v>0</v>
      </c>
      <c r="Y260" s="12">
        <f t="shared" si="217"/>
        <v>0</v>
      </c>
      <c r="Z260" s="12">
        <f t="shared" si="217"/>
        <v>0</v>
      </c>
      <c r="AA260" s="12">
        <f t="shared" si="217"/>
        <v>0</v>
      </c>
      <c r="AB260" s="12"/>
      <c r="AC260" s="12"/>
      <c r="AD260" s="12"/>
    </row>
    <row r="261" spans="1:47" outlineLevel="1" x14ac:dyDescent="0.2">
      <c r="A261" s="27"/>
      <c r="C261" s="21">
        <f t="shared" si="203"/>
        <v>2032</v>
      </c>
      <c r="T261" s="12">
        <f>T$5-T217</f>
        <v>0</v>
      </c>
      <c r="U261" s="12">
        <f t="shared" ref="U261:AB261" si="218">T261-U217</f>
        <v>0</v>
      </c>
      <c r="V261" s="12">
        <f t="shared" si="218"/>
        <v>0</v>
      </c>
      <c r="W261" s="12">
        <f t="shared" si="218"/>
        <v>0</v>
      </c>
      <c r="X261" s="12">
        <f t="shared" si="218"/>
        <v>0</v>
      </c>
      <c r="Y261" s="12">
        <f t="shared" si="218"/>
        <v>0</v>
      </c>
      <c r="Z261" s="12">
        <f t="shared" si="218"/>
        <v>0</v>
      </c>
      <c r="AA261" s="12">
        <f t="shared" si="218"/>
        <v>0</v>
      </c>
      <c r="AB261" s="12">
        <f t="shared" si="218"/>
        <v>0</v>
      </c>
      <c r="AC261" s="12"/>
      <c r="AD261" s="12"/>
      <c r="AE261" s="12"/>
    </row>
    <row r="262" spans="1:47" outlineLevel="1" x14ac:dyDescent="0.2">
      <c r="A262" s="27"/>
      <c r="C262" s="21">
        <f t="shared" si="203"/>
        <v>2033</v>
      </c>
      <c r="U262" s="12">
        <f>U$5-U218</f>
        <v>0</v>
      </c>
      <c r="V262" s="12">
        <f t="shared" ref="V262:AC262" si="219">U262-V218</f>
        <v>0</v>
      </c>
      <c r="W262" s="12">
        <f t="shared" si="219"/>
        <v>0</v>
      </c>
      <c r="X262" s="12">
        <f t="shared" si="219"/>
        <v>0</v>
      </c>
      <c r="Y262" s="12">
        <f t="shared" si="219"/>
        <v>0</v>
      </c>
      <c r="Z262" s="12">
        <f t="shared" si="219"/>
        <v>0</v>
      </c>
      <c r="AA262" s="12">
        <f t="shared" si="219"/>
        <v>0</v>
      </c>
      <c r="AB262" s="12">
        <f t="shared" si="219"/>
        <v>0</v>
      </c>
      <c r="AC262" s="12">
        <f t="shared" si="219"/>
        <v>0</v>
      </c>
      <c r="AD262" s="12"/>
      <c r="AE262" s="12"/>
      <c r="AF262" s="12"/>
    </row>
    <row r="263" spans="1:47" outlineLevel="1" x14ac:dyDescent="0.2">
      <c r="A263" s="27"/>
      <c r="C263" s="21">
        <f t="shared" si="203"/>
        <v>2034</v>
      </c>
      <c r="V263" s="12">
        <f>V$5-V219</f>
        <v>0</v>
      </c>
      <c r="W263" s="12">
        <f t="shared" ref="W263:AD263" si="220">V263-W219</f>
        <v>0</v>
      </c>
      <c r="X263" s="12">
        <f t="shared" si="220"/>
        <v>0</v>
      </c>
      <c r="Y263" s="12">
        <f t="shared" si="220"/>
        <v>0</v>
      </c>
      <c r="Z263" s="12">
        <f t="shared" si="220"/>
        <v>0</v>
      </c>
      <c r="AA263" s="12">
        <f t="shared" si="220"/>
        <v>0</v>
      </c>
      <c r="AB263" s="12">
        <f t="shared" si="220"/>
        <v>0</v>
      </c>
      <c r="AC263" s="12">
        <f t="shared" si="220"/>
        <v>0</v>
      </c>
      <c r="AD263" s="12">
        <f t="shared" si="220"/>
        <v>0</v>
      </c>
      <c r="AE263" s="12"/>
      <c r="AF263" s="12"/>
      <c r="AG263" s="12"/>
    </row>
    <row r="264" spans="1:47" outlineLevel="1" x14ac:dyDescent="0.2">
      <c r="A264" s="27"/>
      <c r="C264" s="21">
        <f t="shared" si="203"/>
        <v>2035</v>
      </c>
      <c r="W264" s="12">
        <f>W$5-W220</f>
        <v>0</v>
      </c>
      <c r="X264" s="12">
        <f t="shared" ref="X264:AE264" si="221">W264-X220</f>
        <v>0</v>
      </c>
      <c r="Y264" s="12">
        <f t="shared" si="221"/>
        <v>0</v>
      </c>
      <c r="Z264" s="12">
        <f t="shared" si="221"/>
        <v>0</v>
      </c>
      <c r="AA264" s="12">
        <f t="shared" si="221"/>
        <v>0</v>
      </c>
      <c r="AB264" s="12">
        <f t="shared" si="221"/>
        <v>0</v>
      </c>
      <c r="AC264" s="12">
        <f t="shared" si="221"/>
        <v>0</v>
      </c>
      <c r="AD264" s="12">
        <f t="shared" si="221"/>
        <v>0</v>
      </c>
      <c r="AE264" s="12">
        <f t="shared" si="221"/>
        <v>0</v>
      </c>
      <c r="AF264" s="12"/>
      <c r="AG264" s="12"/>
      <c r="AH264" s="12"/>
    </row>
    <row r="265" spans="1:47" outlineLevel="1" x14ac:dyDescent="0.2">
      <c r="A265" s="27"/>
      <c r="C265" s="21">
        <f t="shared" si="203"/>
        <v>2036</v>
      </c>
      <c r="X265" s="12">
        <f>X$5-X221</f>
        <v>0</v>
      </c>
      <c r="Y265" s="12">
        <f t="shared" ref="Y265:AF265" si="222">X265-Y221</f>
        <v>0</v>
      </c>
      <c r="Z265" s="12">
        <f t="shared" si="222"/>
        <v>0</v>
      </c>
      <c r="AA265" s="12">
        <f t="shared" si="222"/>
        <v>0</v>
      </c>
      <c r="AB265" s="12">
        <f t="shared" si="222"/>
        <v>0</v>
      </c>
      <c r="AC265" s="12">
        <f t="shared" si="222"/>
        <v>0</v>
      </c>
      <c r="AD265" s="12">
        <f t="shared" si="222"/>
        <v>0</v>
      </c>
      <c r="AE265" s="12">
        <f t="shared" si="222"/>
        <v>0</v>
      </c>
      <c r="AF265" s="12">
        <f t="shared" si="222"/>
        <v>0</v>
      </c>
      <c r="AG265" s="12"/>
      <c r="AH265" s="12"/>
      <c r="AI265" s="12"/>
    </row>
    <row r="266" spans="1:47" outlineLevel="1" x14ac:dyDescent="0.2">
      <c r="A266" s="27"/>
      <c r="C266" s="21">
        <f t="shared" si="203"/>
        <v>2037</v>
      </c>
      <c r="Y266" s="12">
        <f>Y$5-Y222</f>
        <v>0</v>
      </c>
      <c r="Z266" s="12">
        <f t="shared" ref="Z266:AG266" si="223">Y266-Z222</f>
        <v>0</v>
      </c>
      <c r="AA266" s="12">
        <f t="shared" si="223"/>
        <v>0</v>
      </c>
      <c r="AB266" s="12">
        <f t="shared" si="223"/>
        <v>0</v>
      </c>
      <c r="AC266" s="12">
        <f t="shared" si="223"/>
        <v>0</v>
      </c>
      <c r="AD266" s="12">
        <f t="shared" si="223"/>
        <v>0</v>
      </c>
      <c r="AE266" s="12">
        <f t="shared" si="223"/>
        <v>0</v>
      </c>
      <c r="AF266" s="12">
        <f t="shared" si="223"/>
        <v>0</v>
      </c>
      <c r="AG266" s="12">
        <f t="shared" si="223"/>
        <v>0</v>
      </c>
      <c r="AH266" s="12"/>
      <c r="AI266" s="12"/>
      <c r="AJ266" s="12"/>
    </row>
    <row r="267" spans="1:47" outlineLevel="1" x14ac:dyDescent="0.2">
      <c r="A267" s="27"/>
      <c r="C267" s="21">
        <f t="shared" si="203"/>
        <v>2038</v>
      </c>
      <c r="Z267" s="12">
        <f>Z$5-Z223</f>
        <v>0</v>
      </c>
      <c r="AA267" s="12">
        <f t="shared" ref="AA267:AH267" si="224">Z267-AA223</f>
        <v>0</v>
      </c>
      <c r="AB267" s="12">
        <f t="shared" si="224"/>
        <v>0</v>
      </c>
      <c r="AC267" s="12">
        <f t="shared" si="224"/>
        <v>0</v>
      </c>
      <c r="AD267" s="12">
        <f t="shared" si="224"/>
        <v>0</v>
      </c>
      <c r="AE267" s="12">
        <f t="shared" si="224"/>
        <v>0</v>
      </c>
      <c r="AF267" s="12">
        <f t="shared" si="224"/>
        <v>0</v>
      </c>
      <c r="AG267" s="12">
        <f t="shared" si="224"/>
        <v>0</v>
      </c>
      <c r="AH267" s="12">
        <f t="shared" si="224"/>
        <v>0</v>
      </c>
      <c r="AI267" s="12"/>
      <c r="AJ267" s="12"/>
      <c r="AK267" s="12"/>
      <c r="AL267" s="12"/>
      <c r="AM267" s="12"/>
      <c r="AN267" s="12"/>
      <c r="AO267" s="12"/>
      <c r="AP267" s="12"/>
    </row>
    <row r="268" spans="1:47" outlineLevel="1" x14ac:dyDescent="0.2">
      <c r="A268" s="27"/>
      <c r="C268" s="21">
        <f t="shared" si="203"/>
        <v>2039</v>
      </c>
      <c r="AA268" s="12">
        <f>AA$5-AA224</f>
        <v>0</v>
      </c>
      <c r="AB268" s="12">
        <f t="shared" ref="AB268:AI268" si="225">AA268-AB224</f>
        <v>0</v>
      </c>
      <c r="AC268" s="12">
        <f t="shared" si="225"/>
        <v>0</v>
      </c>
      <c r="AD268" s="12">
        <f t="shared" si="225"/>
        <v>0</v>
      </c>
      <c r="AE268" s="12">
        <f t="shared" si="225"/>
        <v>0</v>
      </c>
      <c r="AF268" s="12">
        <f t="shared" si="225"/>
        <v>0</v>
      </c>
      <c r="AG268" s="12">
        <f t="shared" si="225"/>
        <v>0</v>
      </c>
      <c r="AH268" s="12">
        <f t="shared" si="225"/>
        <v>0</v>
      </c>
      <c r="AI268" s="12">
        <f t="shared" si="225"/>
        <v>0</v>
      </c>
      <c r="AJ268" s="12"/>
      <c r="AK268" s="12"/>
      <c r="AL268" s="12"/>
      <c r="AM268" s="12"/>
      <c r="AN268" s="12"/>
      <c r="AO268" s="12"/>
      <c r="AP268" s="12"/>
      <c r="AQ268" s="12"/>
    </row>
    <row r="269" spans="1:47" outlineLevel="1" x14ac:dyDescent="0.2">
      <c r="A269" s="27"/>
      <c r="C269" s="21">
        <f t="shared" si="203"/>
        <v>2040</v>
      </c>
      <c r="AB269" s="12">
        <f>AB$5-AB225</f>
        <v>0</v>
      </c>
      <c r="AC269" s="12">
        <f t="shared" ref="AC269:AJ269" si="226">AB269-AC225</f>
        <v>0</v>
      </c>
      <c r="AD269" s="12">
        <f t="shared" si="226"/>
        <v>0</v>
      </c>
      <c r="AE269" s="12">
        <f t="shared" si="226"/>
        <v>0</v>
      </c>
      <c r="AF269" s="12">
        <f t="shared" si="226"/>
        <v>0</v>
      </c>
      <c r="AG269" s="12">
        <f t="shared" si="226"/>
        <v>0</v>
      </c>
      <c r="AH269" s="12">
        <f t="shared" si="226"/>
        <v>0</v>
      </c>
      <c r="AI269" s="12">
        <f t="shared" si="226"/>
        <v>0</v>
      </c>
      <c r="AJ269" s="12">
        <f t="shared" si="226"/>
        <v>0</v>
      </c>
      <c r="AK269" s="12"/>
      <c r="AL269" s="12"/>
      <c r="AM269" s="12"/>
      <c r="AN269" s="12"/>
      <c r="AO269" s="12"/>
      <c r="AP269" s="12"/>
      <c r="AQ269" s="12"/>
      <c r="AR269" s="12"/>
    </row>
    <row r="270" spans="1:47" outlineLevel="1" x14ac:dyDescent="0.2">
      <c r="A270" s="27"/>
      <c r="C270" s="21">
        <f t="shared" si="203"/>
        <v>2041</v>
      </c>
      <c r="AC270" s="12">
        <f>AC$5-AC226</f>
        <v>0</v>
      </c>
      <c r="AD270" s="12">
        <f t="shared" ref="AD270:AK270" si="227">AC270-AD226</f>
        <v>0</v>
      </c>
      <c r="AE270" s="12">
        <f t="shared" si="227"/>
        <v>0</v>
      </c>
      <c r="AF270" s="12">
        <f t="shared" si="227"/>
        <v>0</v>
      </c>
      <c r="AG270" s="12">
        <f t="shared" si="227"/>
        <v>0</v>
      </c>
      <c r="AH270" s="12">
        <f t="shared" si="227"/>
        <v>0</v>
      </c>
      <c r="AI270" s="12">
        <f t="shared" si="227"/>
        <v>0</v>
      </c>
      <c r="AJ270" s="12">
        <f t="shared" si="227"/>
        <v>0</v>
      </c>
      <c r="AK270" s="12">
        <f t="shared" si="227"/>
        <v>0</v>
      </c>
      <c r="AL270" s="12"/>
      <c r="AM270" s="12"/>
      <c r="AN270" s="12"/>
      <c r="AO270" s="12"/>
      <c r="AP270" s="12"/>
      <c r="AQ270" s="12"/>
      <c r="AR270" s="12"/>
      <c r="AS270" s="12"/>
    </row>
    <row r="271" spans="1:47" outlineLevel="1" x14ac:dyDescent="0.2">
      <c r="A271" s="27"/>
      <c r="C271" s="21">
        <f t="shared" si="203"/>
        <v>2042</v>
      </c>
      <c r="AD271" s="12">
        <f>AD$5-AD227</f>
        <v>0</v>
      </c>
      <c r="AE271" s="12">
        <f t="shared" ref="AE271:AK271" si="228">AD271-AE227</f>
        <v>0</v>
      </c>
      <c r="AF271" s="12">
        <f t="shared" si="228"/>
        <v>0</v>
      </c>
      <c r="AG271" s="12">
        <f t="shared" si="228"/>
        <v>0</v>
      </c>
      <c r="AH271" s="12">
        <f t="shared" si="228"/>
        <v>0</v>
      </c>
      <c r="AI271" s="12">
        <f t="shared" si="228"/>
        <v>0</v>
      </c>
      <c r="AJ271" s="12">
        <f t="shared" si="228"/>
        <v>0</v>
      </c>
      <c r="AK271" s="12">
        <f t="shared" si="228"/>
        <v>0</v>
      </c>
      <c r="AL271" s="12">
        <f t="shared" ref="AL271:AL276" si="229">AK271-AL227</f>
        <v>0</v>
      </c>
      <c r="AM271" s="12"/>
      <c r="AN271" s="12"/>
      <c r="AO271" s="12"/>
      <c r="AQ271" s="12"/>
      <c r="AR271" s="12"/>
      <c r="AS271" s="12"/>
      <c r="AT271" s="12"/>
    </row>
    <row r="272" spans="1:47" outlineLevel="1" x14ac:dyDescent="0.2">
      <c r="A272" s="27"/>
      <c r="C272" s="21">
        <f t="shared" si="203"/>
        <v>2043</v>
      </c>
      <c r="AE272" s="12">
        <f>AE$5-AE228</f>
        <v>0</v>
      </c>
      <c r="AF272" s="12">
        <f t="shared" ref="AF272:AK272" si="230">AE272-AF228</f>
        <v>0</v>
      </c>
      <c r="AG272" s="12">
        <f t="shared" si="230"/>
        <v>0</v>
      </c>
      <c r="AH272" s="12">
        <f t="shared" si="230"/>
        <v>0</v>
      </c>
      <c r="AI272" s="12">
        <f t="shared" si="230"/>
        <v>0</v>
      </c>
      <c r="AJ272" s="12">
        <f t="shared" si="230"/>
        <v>0</v>
      </c>
      <c r="AK272" s="12">
        <f t="shared" si="230"/>
        <v>0</v>
      </c>
      <c r="AL272" s="12">
        <f t="shared" si="229"/>
        <v>0</v>
      </c>
      <c r="AM272" s="12">
        <f t="shared" ref="AM272:AM276" si="231">AL272-AM228</f>
        <v>0</v>
      </c>
      <c r="AN272" s="12"/>
      <c r="AO272" s="12"/>
      <c r="AP272" s="12"/>
      <c r="AQ272" s="12"/>
      <c r="AR272" s="12"/>
      <c r="AS272" s="12"/>
      <c r="AT272" s="12"/>
      <c r="AU272" s="12"/>
    </row>
    <row r="273" spans="1:54" outlineLevel="1" x14ac:dyDescent="0.2">
      <c r="A273" s="27"/>
      <c r="C273" s="21">
        <f t="shared" si="203"/>
        <v>2044</v>
      </c>
      <c r="AF273" s="12">
        <f>AF$5-AF229</f>
        <v>0</v>
      </c>
      <c r="AG273" s="12">
        <f>AF273-AG229</f>
        <v>0</v>
      </c>
      <c r="AH273" s="12">
        <f>AG273-AH229</f>
        <v>0</v>
      </c>
      <c r="AI273" s="12">
        <f>AH273-AI229</f>
        <v>0</v>
      </c>
      <c r="AJ273" s="12">
        <f>AI273-AJ229</f>
        <v>0</v>
      </c>
      <c r="AK273" s="12">
        <f>AJ273-AK229</f>
        <v>0</v>
      </c>
      <c r="AL273" s="12">
        <f t="shared" si="229"/>
        <v>0</v>
      </c>
      <c r="AM273" s="12">
        <f t="shared" si="231"/>
        <v>0</v>
      </c>
      <c r="AN273" s="12">
        <f t="shared" ref="AN273:AN276" si="232">AM273-AN229</f>
        <v>0</v>
      </c>
      <c r="AO273" s="12"/>
      <c r="AP273" s="12"/>
      <c r="AQ273" s="12"/>
      <c r="AR273" s="12"/>
      <c r="AS273" s="12"/>
      <c r="AT273" s="12"/>
      <c r="AU273" s="12"/>
      <c r="AV273" s="12"/>
    </row>
    <row r="274" spans="1:54" outlineLevel="1" x14ac:dyDescent="0.2">
      <c r="A274" s="27"/>
      <c r="C274" s="21">
        <f t="shared" si="203"/>
        <v>2045</v>
      </c>
      <c r="AG274" s="12">
        <f>AG$5-AG230</f>
        <v>0</v>
      </c>
      <c r="AH274" s="12">
        <f>AG274-AH230</f>
        <v>0</v>
      </c>
      <c r="AI274" s="12">
        <f>AH274-AI230</f>
        <v>0</v>
      </c>
      <c r="AJ274" s="12">
        <f>AI274-AJ230</f>
        <v>0</v>
      </c>
      <c r="AK274" s="12">
        <f>AJ274-AK230</f>
        <v>0</v>
      </c>
      <c r="AL274" s="12">
        <f t="shared" si="229"/>
        <v>0</v>
      </c>
      <c r="AM274" s="12">
        <f t="shared" si="231"/>
        <v>0</v>
      </c>
      <c r="AN274" s="12">
        <f t="shared" si="232"/>
        <v>0</v>
      </c>
      <c r="AO274" s="12">
        <f t="shared" ref="AO274:AO276" si="233">AN274-AO230</f>
        <v>0</v>
      </c>
      <c r="AP274" s="12"/>
      <c r="AQ274" s="12"/>
      <c r="AR274" s="12"/>
      <c r="AS274" s="12"/>
      <c r="AT274" s="12"/>
      <c r="AU274" s="12"/>
      <c r="AV274" s="12"/>
      <c r="AW274" s="12"/>
    </row>
    <row r="275" spans="1:54" outlineLevel="1" x14ac:dyDescent="0.2">
      <c r="A275" s="27"/>
      <c r="C275" s="21">
        <f t="shared" si="203"/>
        <v>2046</v>
      </c>
      <c r="AH275" s="12">
        <f>AH$5-AH231</f>
        <v>0</v>
      </c>
      <c r="AI275" s="12">
        <f>AH275-AI231</f>
        <v>0</v>
      </c>
      <c r="AJ275" s="12">
        <f>AI275-AJ231</f>
        <v>0</v>
      </c>
      <c r="AK275" s="12">
        <f>AJ275-AK231</f>
        <v>0</v>
      </c>
      <c r="AL275" s="12">
        <f t="shared" si="229"/>
        <v>0</v>
      </c>
      <c r="AM275" s="12">
        <f t="shared" si="231"/>
        <v>0</v>
      </c>
      <c r="AN275" s="12">
        <f t="shared" si="232"/>
        <v>0</v>
      </c>
      <c r="AO275" s="12">
        <f t="shared" si="233"/>
        <v>0</v>
      </c>
      <c r="AP275" s="12">
        <f t="shared" ref="AP275:AQ277" si="234">AO275-AP231</f>
        <v>0</v>
      </c>
      <c r="AQ275" s="12"/>
      <c r="AR275" s="12"/>
      <c r="AS275" s="12"/>
      <c r="AT275" s="12"/>
      <c r="AU275" s="12"/>
      <c r="AV275" s="12"/>
      <c r="AW275" s="12"/>
      <c r="AX275" s="12"/>
    </row>
    <row r="276" spans="1:54" outlineLevel="1" x14ac:dyDescent="0.2">
      <c r="A276" s="27"/>
      <c r="C276" s="21">
        <f t="shared" si="203"/>
        <v>2047</v>
      </c>
      <c r="AI276" s="12">
        <f>AI$5-AI232</f>
        <v>0</v>
      </c>
      <c r="AJ276" s="12">
        <f>AI276-AJ232</f>
        <v>0</v>
      </c>
      <c r="AK276" s="12">
        <f>AJ276-AK232</f>
        <v>0</v>
      </c>
      <c r="AL276" s="12">
        <f t="shared" si="229"/>
        <v>0</v>
      </c>
      <c r="AM276" s="12">
        <f t="shared" si="231"/>
        <v>0</v>
      </c>
      <c r="AN276" s="12">
        <f t="shared" si="232"/>
        <v>0</v>
      </c>
      <c r="AO276" s="12">
        <f t="shared" si="233"/>
        <v>0</v>
      </c>
      <c r="AP276" s="12">
        <f t="shared" si="234"/>
        <v>0</v>
      </c>
      <c r="AQ276" s="12">
        <f t="shared" si="234"/>
        <v>0</v>
      </c>
      <c r="AR276" s="12"/>
      <c r="AS276" s="12"/>
      <c r="AT276" s="12"/>
      <c r="AU276" s="12"/>
      <c r="AV276" s="12"/>
      <c r="AW276" s="12"/>
      <c r="AX276" s="12"/>
      <c r="AY276" s="12"/>
    </row>
    <row r="277" spans="1:54" outlineLevel="1" x14ac:dyDescent="0.2">
      <c r="A277" s="27"/>
      <c r="C277" s="21">
        <f t="shared" si="203"/>
        <v>2048</v>
      </c>
      <c r="AJ277" s="12">
        <f>AJ$5-AJ233</f>
        <v>0</v>
      </c>
      <c r="AK277" s="12">
        <f t="shared" ref="AK277:AP277" si="235">AJ277-AK233</f>
        <v>0</v>
      </c>
      <c r="AL277" s="12">
        <f t="shared" si="235"/>
        <v>0</v>
      </c>
      <c r="AM277" s="12">
        <f t="shared" si="235"/>
        <v>0</v>
      </c>
      <c r="AN277" s="12">
        <f t="shared" si="235"/>
        <v>0</v>
      </c>
      <c r="AO277" s="12">
        <f t="shared" si="235"/>
        <v>0</v>
      </c>
      <c r="AP277" s="12">
        <f t="shared" si="235"/>
        <v>0</v>
      </c>
      <c r="AQ277" s="12">
        <f t="shared" si="234"/>
        <v>0</v>
      </c>
      <c r="AR277" s="12"/>
      <c r="AS277" s="12"/>
      <c r="AT277" s="12"/>
      <c r="AU277" s="12"/>
      <c r="AV277" s="12"/>
      <c r="AW277" s="12"/>
      <c r="AX277" s="12"/>
      <c r="AY277" s="12"/>
      <c r="AZ277" s="12"/>
    </row>
    <row r="278" spans="1:54" outlineLevel="1" x14ac:dyDescent="0.2">
      <c r="A278" s="27"/>
      <c r="C278" s="21">
        <f t="shared" si="203"/>
        <v>2049</v>
      </c>
      <c r="AK278" s="12">
        <f>AK$5-AK234</f>
        <v>0</v>
      </c>
      <c r="AL278" s="12">
        <f t="shared" ref="AL278:AQ278" si="236">AK278-AL234</f>
        <v>0</v>
      </c>
      <c r="AM278" s="12">
        <f t="shared" si="236"/>
        <v>0</v>
      </c>
      <c r="AN278" s="12">
        <f t="shared" si="236"/>
        <v>0</v>
      </c>
      <c r="AO278" s="12">
        <f t="shared" si="236"/>
        <v>0</v>
      </c>
      <c r="AP278" s="12">
        <f t="shared" si="236"/>
        <v>0</v>
      </c>
      <c r="AQ278" s="12">
        <f t="shared" si="236"/>
        <v>0</v>
      </c>
      <c r="AR278" s="12"/>
      <c r="AS278" s="12"/>
      <c r="AT278" s="12"/>
      <c r="AU278" s="12"/>
      <c r="AV278" s="12"/>
      <c r="AW278" s="12"/>
      <c r="AX278" s="12"/>
      <c r="AY278" s="12"/>
      <c r="AZ278" s="12"/>
      <c r="BA278" s="12"/>
    </row>
    <row r="279" spans="1:54" outlineLevel="1" x14ac:dyDescent="0.2">
      <c r="A279" s="27"/>
      <c r="C279" s="21">
        <f t="shared" si="203"/>
        <v>2050</v>
      </c>
      <c r="AK279" s="12"/>
      <c r="AL279" s="12">
        <f>AL$5-AL235</f>
        <v>0</v>
      </c>
      <c r="AM279" s="12">
        <f>AL279-AM235</f>
        <v>0</v>
      </c>
      <c r="AN279" s="12">
        <f>AM279-AN235</f>
        <v>0</v>
      </c>
      <c r="AO279" s="12">
        <f>AN279-AO235</f>
        <v>0</v>
      </c>
      <c r="AP279" s="12">
        <f>AO279-AP235</f>
        <v>0</v>
      </c>
      <c r="AQ279" s="12">
        <f>AP279-AQ235</f>
        <v>0</v>
      </c>
      <c r="AR279" s="12"/>
      <c r="AS279" s="12"/>
      <c r="AT279" s="12"/>
      <c r="AU279" s="12"/>
      <c r="AV279" s="12"/>
      <c r="AW279" s="12"/>
      <c r="AX279" s="12"/>
      <c r="AY279" s="12"/>
      <c r="AZ279" s="12"/>
      <c r="BA279" s="12"/>
    </row>
    <row r="280" spans="1:54" outlineLevel="1" x14ac:dyDescent="0.2">
      <c r="A280" s="27"/>
      <c r="C280" s="21">
        <f t="shared" si="203"/>
        <v>2051</v>
      </c>
      <c r="AK280" s="12"/>
      <c r="AM280" s="12">
        <f>AM$5-AM236</f>
        <v>0</v>
      </c>
      <c r="AN280" s="12">
        <f>AM280-AN236</f>
        <v>0</v>
      </c>
      <c r="AO280" s="12">
        <f>AN280-AO236</f>
        <v>0</v>
      </c>
      <c r="AP280" s="12">
        <f>AO280-AP236</f>
        <v>0</v>
      </c>
      <c r="AQ280" s="12">
        <f>AP280-AQ236</f>
        <v>0</v>
      </c>
      <c r="AR280" s="12"/>
      <c r="AS280" s="12"/>
      <c r="AT280" s="12"/>
      <c r="AU280" s="12"/>
      <c r="AV280" s="12"/>
      <c r="AW280" s="12"/>
      <c r="AX280" s="12"/>
      <c r="AY280" s="12"/>
      <c r="AZ280" s="12"/>
      <c r="BA280" s="12"/>
    </row>
    <row r="281" spans="1:54" outlineLevel="1" x14ac:dyDescent="0.2">
      <c r="A281" s="27"/>
      <c r="C281" s="21">
        <f t="shared" si="203"/>
        <v>2052</v>
      </c>
      <c r="AK281" s="12"/>
      <c r="AN281" s="12">
        <f>AN$5-AN237</f>
        <v>0</v>
      </c>
      <c r="AO281" s="12">
        <f>AN281-AO237</f>
        <v>0</v>
      </c>
      <c r="AP281" s="12">
        <f>AO281-AP237</f>
        <v>0</v>
      </c>
      <c r="AQ281" s="12">
        <f>AP281-AQ237</f>
        <v>0</v>
      </c>
      <c r="AR281" s="12"/>
      <c r="AS281" s="12"/>
      <c r="AT281" s="12"/>
      <c r="AU281" s="12"/>
      <c r="AV281" s="12"/>
      <c r="AW281" s="12"/>
      <c r="AX281" s="12"/>
      <c r="AY281" s="12"/>
      <c r="AZ281" s="12"/>
      <c r="BA281" s="12"/>
    </row>
    <row r="282" spans="1:54" outlineLevel="1" x14ac:dyDescent="0.2">
      <c r="A282" s="27"/>
      <c r="C282" s="21">
        <f t="shared" si="203"/>
        <v>2053</v>
      </c>
      <c r="AK282" s="12"/>
      <c r="AO282" s="12">
        <f>AO$5-AO238</f>
        <v>0</v>
      </c>
      <c r="AP282" s="12">
        <f>AO282-AP238</f>
        <v>0</v>
      </c>
      <c r="AQ282" s="12">
        <f>AP282-AQ238</f>
        <v>0</v>
      </c>
      <c r="AR282" s="12"/>
      <c r="AS282" s="12"/>
      <c r="AT282" s="12"/>
      <c r="AU282" s="12"/>
      <c r="AV282" s="12"/>
      <c r="AW282" s="12"/>
      <c r="AX282" s="12"/>
      <c r="AY282" s="12"/>
      <c r="AZ282" s="12"/>
      <c r="BA282" s="12"/>
    </row>
    <row r="283" spans="1:54" outlineLevel="1" x14ac:dyDescent="0.2">
      <c r="A283" s="27"/>
      <c r="C283" s="21">
        <f t="shared" si="203"/>
        <v>2054</v>
      </c>
      <c r="AK283" s="12"/>
      <c r="AP283" s="12">
        <f>AP$5-AP239</f>
        <v>0</v>
      </c>
      <c r="AQ283" s="12">
        <f>AP283-AQ239</f>
        <v>0</v>
      </c>
      <c r="AR283" s="12"/>
      <c r="AS283" s="12"/>
      <c r="AT283" s="12"/>
      <c r="AU283" s="12"/>
      <c r="AV283" s="12"/>
      <c r="AW283" s="12"/>
      <c r="AX283" s="12"/>
      <c r="AY283" s="12"/>
      <c r="AZ283" s="12"/>
      <c r="BA283" s="12"/>
    </row>
    <row r="284" spans="1:54" outlineLevel="1" x14ac:dyDescent="0.2">
      <c r="A284" s="27"/>
      <c r="C284" s="21">
        <f t="shared" si="203"/>
        <v>2055</v>
      </c>
      <c r="AQ284" s="12">
        <f>AQ$5-AQ240</f>
        <v>0</v>
      </c>
      <c r="AR284" s="12"/>
      <c r="AS284" s="12"/>
      <c r="AT284" s="12"/>
      <c r="AU284" s="12"/>
      <c r="AV284" s="12"/>
      <c r="AW284" s="12"/>
      <c r="AX284" s="12"/>
      <c r="AY284" s="12"/>
      <c r="AZ284" s="12"/>
      <c r="BA284" s="12"/>
      <c r="BB284" s="12"/>
    </row>
    <row r="286" spans="1:54" outlineLevel="1" x14ac:dyDescent="0.2">
      <c r="A286" s="303"/>
      <c r="C286" s="3" t="s">
        <v>28</v>
      </c>
      <c r="D286" s="3"/>
      <c r="E286" s="6">
        <v>4</v>
      </c>
    </row>
    <row r="287" spans="1:54" outlineLevel="1" x14ac:dyDescent="0.2">
      <c r="A287" s="303"/>
      <c r="C287" s="20" t="s">
        <v>35</v>
      </c>
      <c r="D287" s="10"/>
      <c r="E287" s="5">
        <v>12</v>
      </c>
      <c r="F287" s="10"/>
      <c r="G287" s="10"/>
      <c r="H287" s="10" t="s">
        <v>14</v>
      </c>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54" outlineLevel="1" x14ac:dyDescent="0.2">
      <c r="A288" s="303"/>
      <c r="C288" s="20" t="s">
        <v>33</v>
      </c>
      <c r="D288" s="10"/>
      <c r="E288" s="5">
        <v>13</v>
      </c>
      <c r="F288" s="10"/>
      <c r="G288" s="10"/>
      <c r="H288" s="4"/>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outlineLevel="1" x14ac:dyDescent="0.2">
      <c r="A289" s="303"/>
      <c r="C289" s="19"/>
      <c r="D289" s="18">
        <f>'Peňažné toky projektu'!$B$18</f>
        <v>2016</v>
      </c>
      <c r="E289" s="18">
        <f t="shared" ref="E289" si="237">D289+1</f>
        <v>2017</v>
      </c>
      <c r="F289" s="18">
        <f t="shared" ref="F289" si="238">E289+1</f>
        <v>2018</v>
      </c>
      <c r="G289" s="18">
        <f t="shared" ref="G289" si="239">F289+1</f>
        <v>2019</v>
      </c>
      <c r="H289" s="18">
        <f t="shared" ref="H289" si="240">G289+1</f>
        <v>2020</v>
      </c>
      <c r="I289" s="18">
        <f t="shared" ref="I289" si="241">H289+1</f>
        <v>2021</v>
      </c>
      <c r="J289" s="18">
        <f t="shared" ref="J289" si="242">I289+1</f>
        <v>2022</v>
      </c>
      <c r="K289" s="18">
        <f t="shared" ref="K289" si="243">J289+1</f>
        <v>2023</v>
      </c>
      <c r="L289" s="18">
        <f t="shared" ref="L289" si="244">K289+1</f>
        <v>2024</v>
      </c>
      <c r="M289" s="18">
        <f t="shared" ref="M289" si="245">L289+1</f>
        <v>2025</v>
      </c>
      <c r="N289" s="18">
        <f t="shared" ref="N289" si="246">M289+1</f>
        <v>2026</v>
      </c>
      <c r="O289" s="18">
        <f t="shared" ref="O289" si="247">N289+1</f>
        <v>2027</v>
      </c>
      <c r="P289" s="18">
        <f t="shared" ref="P289" si="248">O289+1</f>
        <v>2028</v>
      </c>
      <c r="Q289" s="18">
        <f t="shared" ref="Q289" si="249">P289+1</f>
        <v>2029</v>
      </c>
      <c r="R289" s="18">
        <f t="shared" ref="R289" si="250">Q289+1</f>
        <v>2030</v>
      </c>
      <c r="S289" s="18">
        <f t="shared" ref="S289" si="251">R289+1</f>
        <v>2031</v>
      </c>
      <c r="T289" s="18">
        <f t="shared" ref="T289" si="252">S289+1</f>
        <v>2032</v>
      </c>
      <c r="U289" s="18">
        <f t="shared" ref="U289" si="253">T289+1</f>
        <v>2033</v>
      </c>
      <c r="V289" s="18">
        <f t="shared" ref="V289" si="254">U289+1</f>
        <v>2034</v>
      </c>
      <c r="W289" s="18">
        <f t="shared" ref="W289" si="255">V289+1</f>
        <v>2035</v>
      </c>
      <c r="X289" s="18">
        <f t="shared" ref="X289" si="256">W289+1</f>
        <v>2036</v>
      </c>
      <c r="Y289" s="18">
        <f t="shared" ref="Y289" si="257">X289+1</f>
        <v>2037</v>
      </c>
      <c r="Z289" s="18">
        <f t="shared" ref="Z289" si="258">Y289+1</f>
        <v>2038</v>
      </c>
      <c r="AA289" s="18">
        <f t="shared" ref="AA289" si="259">Z289+1</f>
        <v>2039</v>
      </c>
      <c r="AB289" s="18">
        <f t="shared" ref="AB289" si="260">AA289+1</f>
        <v>2040</v>
      </c>
      <c r="AC289" s="18">
        <f t="shared" ref="AC289" si="261">AB289+1</f>
        <v>2041</v>
      </c>
      <c r="AD289" s="18">
        <f t="shared" ref="AD289" si="262">AC289+1</f>
        <v>2042</v>
      </c>
      <c r="AE289" s="18">
        <f t="shared" ref="AE289" si="263">AD289+1</f>
        <v>2043</v>
      </c>
      <c r="AF289" s="18">
        <f t="shared" ref="AF289" si="264">AE289+1</f>
        <v>2044</v>
      </c>
      <c r="AG289" s="18">
        <f t="shared" ref="AG289" si="265">AF289+1</f>
        <v>2045</v>
      </c>
      <c r="AH289" s="18">
        <f t="shared" ref="AH289" si="266">AG289+1</f>
        <v>2046</v>
      </c>
      <c r="AI289" s="18">
        <f t="shared" ref="AI289" si="267">AH289+1</f>
        <v>2047</v>
      </c>
      <c r="AJ289" s="18">
        <f t="shared" ref="AJ289" si="268">AI289+1</f>
        <v>2048</v>
      </c>
      <c r="AK289" s="18">
        <f t="shared" ref="AK289" si="269">AJ289+1</f>
        <v>2049</v>
      </c>
      <c r="AL289" s="18">
        <f t="shared" ref="AL289" si="270">AK289+1</f>
        <v>2050</v>
      </c>
      <c r="AM289" s="18">
        <f t="shared" ref="AM289" si="271">AL289+1</f>
        <v>2051</v>
      </c>
      <c r="AN289" s="18">
        <f t="shared" ref="AN289" si="272">AM289+1</f>
        <v>2052</v>
      </c>
      <c r="AO289" s="18">
        <f t="shared" ref="AO289" si="273">AN289+1</f>
        <v>2053</v>
      </c>
      <c r="AP289" s="18">
        <f t="shared" ref="AP289" si="274">AO289+1</f>
        <v>2054</v>
      </c>
      <c r="AQ289" s="18">
        <f t="shared" ref="AQ289" si="275">AP289+1</f>
        <v>2055</v>
      </c>
    </row>
    <row r="290" spans="1:43" outlineLevel="1" x14ac:dyDescent="0.2">
      <c r="A290" s="303"/>
      <c r="C290" s="21">
        <f>D289</f>
        <v>2016</v>
      </c>
      <c r="D290" s="12">
        <f>D$6/$E$287</f>
        <v>0</v>
      </c>
      <c r="E290" s="12">
        <f>(2*D334)/($E$288-(E$289-$C290))</f>
        <v>0</v>
      </c>
      <c r="F290" s="12">
        <f t="shared" ref="F290:AQ327" si="276">(2*E334)/($E$288-(F$289-$C290))</f>
        <v>0</v>
      </c>
      <c r="G290" s="12">
        <f t="shared" si="276"/>
        <v>0</v>
      </c>
      <c r="H290" s="12">
        <f t="shared" si="276"/>
        <v>0</v>
      </c>
      <c r="I290" s="12">
        <f t="shared" si="276"/>
        <v>0</v>
      </c>
      <c r="J290" s="12">
        <f t="shared" si="276"/>
        <v>0</v>
      </c>
      <c r="K290" s="12">
        <f t="shared" si="276"/>
        <v>0</v>
      </c>
      <c r="L290" s="12">
        <f t="shared" si="276"/>
        <v>0</v>
      </c>
      <c r="M290" s="12">
        <f t="shared" si="276"/>
        <v>0</v>
      </c>
      <c r="N290" s="12">
        <f t="shared" si="276"/>
        <v>0</v>
      </c>
      <c r="O290" s="12">
        <f t="shared" si="276"/>
        <v>0</v>
      </c>
      <c r="P290" s="12">
        <f t="shared" si="276"/>
        <v>0</v>
      </c>
      <c r="Q290" s="12"/>
    </row>
    <row r="291" spans="1:43" outlineLevel="1" x14ac:dyDescent="0.2">
      <c r="A291" s="303"/>
      <c r="C291" s="21">
        <f>C290+1</f>
        <v>2017</v>
      </c>
      <c r="D291" s="12"/>
      <c r="E291" s="12">
        <f>E$6/$E$287</f>
        <v>0</v>
      </c>
      <c r="F291" s="12">
        <f>(2*E335)/($E$288-(F$289-$C291))</f>
        <v>0</v>
      </c>
      <c r="G291" s="12">
        <f t="shared" si="276"/>
        <v>0</v>
      </c>
      <c r="H291" s="12">
        <f t="shared" si="276"/>
        <v>0</v>
      </c>
      <c r="I291" s="12">
        <f t="shared" si="276"/>
        <v>0</v>
      </c>
      <c r="J291" s="12">
        <f t="shared" si="276"/>
        <v>0</v>
      </c>
      <c r="K291" s="12">
        <f t="shared" si="276"/>
        <v>0</v>
      </c>
      <c r="L291" s="12">
        <f t="shared" si="276"/>
        <v>0</v>
      </c>
      <c r="M291" s="12">
        <f t="shared" si="276"/>
        <v>0</v>
      </c>
      <c r="N291" s="12">
        <f t="shared" si="276"/>
        <v>0</v>
      </c>
      <c r="O291" s="12">
        <f t="shared" si="276"/>
        <v>0</v>
      </c>
      <c r="P291" s="12">
        <f t="shared" si="276"/>
        <v>0</v>
      </c>
      <c r="Q291" s="12">
        <f t="shared" si="276"/>
        <v>0</v>
      </c>
    </row>
    <row r="292" spans="1:43" outlineLevel="1" x14ac:dyDescent="0.2">
      <c r="A292" s="303"/>
      <c r="C292" s="21">
        <f t="shared" ref="C292:C329" si="277">C291+1</f>
        <v>2018</v>
      </c>
      <c r="D292" s="12"/>
      <c r="E292" s="12"/>
      <c r="F292" s="12">
        <f>F$6/$E$287</f>
        <v>0</v>
      </c>
      <c r="G292" s="12">
        <f>(2*F336)/($E$288-(G$289-$C292))</f>
        <v>0</v>
      </c>
      <c r="H292" s="12">
        <f t="shared" si="276"/>
        <v>0</v>
      </c>
      <c r="I292" s="12">
        <f t="shared" si="276"/>
        <v>0</v>
      </c>
      <c r="J292" s="12">
        <f t="shared" si="276"/>
        <v>0</v>
      </c>
      <c r="K292" s="12">
        <f t="shared" si="276"/>
        <v>0</v>
      </c>
      <c r="L292" s="12">
        <f t="shared" si="276"/>
        <v>0</v>
      </c>
      <c r="M292" s="12">
        <f t="shared" si="276"/>
        <v>0</v>
      </c>
      <c r="N292" s="12">
        <f t="shared" si="276"/>
        <v>0</v>
      </c>
      <c r="O292" s="12">
        <f t="shared" si="276"/>
        <v>0</v>
      </c>
      <c r="P292" s="12">
        <f t="shared" si="276"/>
        <v>0</v>
      </c>
      <c r="Q292" s="12">
        <f t="shared" si="276"/>
        <v>0</v>
      </c>
      <c r="R292" s="12">
        <f t="shared" si="276"/>
        <v>0</v>
      </c>
    </row>
    <row r="293" spans="1:43" outlineLevel="1" x14ac:dyDescent="0.2">
      <c r="A293" s="303"/>
      <c r="C293" s="21">
        <f t="shared" si="277"/>
        <v>2019</v>
      </c>
      <c r="D293" s="12"/>
      <c r="E293" s="12"/>
      <c r="F293" s="12"/>
      <c r="G293" s="12">
        <f>G$6/$E$287</f>
        <v>0</v>
      </c>
      <c r="H293" s="12">
        <f>(2*G337)/($E$288-(H$289-$C293))</f>
        <v>0</v>
      </c>
      <c r="I293" s="12">
        <f t="shared" si="276"/>
        <v>0</v>
      </c>
      <c r="J293" s="12">
        <f t="shared" si="276"/>
        <v>0</v>
      </c>
      <c r="K293" s="12">
        <f t="shared" si="276"/>
        <v>0</v>
      </c>
      <c r="L293" s="12">
        <f t="shared" si="276"/>
        <v>0</v>
      </c>
      <c r="M293" s="12">
        <f t="shared" si="276"/>
        <v>0</v>
      </c>
      <c r="N293" s="12">
        <f t="shared" si="276"/>
        <v>0</v>
      </c>
      <c r="O293" s="12">
        <f t="shared" si="276"/>
        <v>0</v>
      </c>
      <c r="P293" s="12">
        <f t="shared" si="276"/>
        <v>0</v>
      </c>
      <c r="Q293" s="12">
        <f t="shared" si="276"/>
        <v>0</v>
      </c>
      <c r="R293" s="12">
        <f t="shared" si="276"/>
        <v>0</v>
      </c>
      <c r="S293" s="12">
        <f t="shared" si="276"/>
        <v>0</v>
      </c>
    </row>
    <row r="294" spans="1:43" outlineLevel="1" x14ac:dyDescent="0.2">
      <c r="A294" s="303"/>
      <c r="C294" s="21">
        <f t="shared" si="277"/>
        <v>2020</v>
      </c>
      <c r="D294" s="12"/>
      <c r="E294" s="12"/>
      <c r="F294" s="12"/>
      <c r="G294" s="12"/>
      <c r="H294" s="12">
        <f>H$6/$E$287</f>
        <v>0</v>
      </c>
      <c r="I294" s="12">
        <f>(2*H338)/($E$288-(I$289-$C294))</f>
        <v>0</v>
      </c>
      <c r="J294" s="12">
        <f t="shared" si="276"/>
        <v>0</v>
      </c>
      <c r="K294" s="12">
        <f t="shared" si="276"/>
        <v>0</v>
      </c>
      <c r="L294" s="12">
        <f t="shared" si="276"/>
        <v>0</v>
      </c>
      <c r="M294" s="12">
        <f t="shared" si="276"/>
        <v>0</v>
      </c>
      <c r="N294" s="12">
        <f t="shared" si="276"/>
        <v>0</v>
      </c>
      <c r="O294" s="12">
        <f t="shared" si="276"/>
        <v>0</v>
      </c>
      <c r="P294" s="12">
        <f t="shared" si="276"/>
        <v>0</v>
      </c>
      <c r="Q294" s="12">
        <f t="shared" si="276"/>
        <v>0</v>
      </c>
      <c r="R294" s="12">
        <f t="shared" si="276"/>
        <v>0</v>
      </c>
      <c r="S294" s="12">
        <f t="shared" si="276"/>
        <v>0</v>
      </c>
      <c r="T294" s="12">
        <f t="shared" si="276"/>
        <v>0</v>
      </c>
    </row>
    <row r="295" spans="1:43" outlineLevel="1" x14ac:dyDescent="0.2">
      <c r="A295" s="303"/>
      <c r="C295" s="21">
        <f t="shared" si="277"/>
        <v>2021</v>
      </c>
      <c r="D295" s="12"/>
      <c r="E295" s="12"/>
      <c r="F295" s="12"/>
      <c r="G295" s="12"/>
      <c r="H295" s="12"/>
      <c r="I295" s="12">
        <f>I$6/$E$287</f>
        <v>0</v>
      </c>
      <c r="J295" s="12">
        <f>(2*I339)/($E$288-(J$289-$C295))</f>
        <v>0</v>
      </c>
      <c r="K295" s="12">
        <f t="shared" si="276"/>
        <v>0</v>
      </c>
      <c r="L295" s="12">
        <f t="shared" si="276"/>
        <v>0</v>
      </c>
      <c r="M295" s="12">
        <f t="shared" si="276"/>
        <v>0</v>
      </c>
      <c r="N295" s="12">
        <f t="shared" si="276"/>
        <v>0</v>
      </c>
      <c r="O295" s="12">
        <f t="shared" si="276"/>
        <v>0</v>
      </c>
      <c r="P295" s="12">
        <f t="shared" si="276"/>
        <v>0</v>
      </c>
      <c r="Q295" s="12">
        <f t="shared" si="276"/>
        <v>0</v>
      </c>
      <c r="R295" s="12">
        <f t="shared" si="276"/>
        <v>0</v>
      </c>
      <c r="S295" s="12">
        <f t="shared" si="276"/>
        <v>0</v>
      </c>
      <c r="T295" s="12">
        <f t="shared" si="276"/>
        <v>0</v>
      </c>
      <c r="U295" s="12">
        <f t="shared" si="276"/>
        <v>0</v>
      </c>
    </row>
    <row r="296" spans="1:43" outlineLevel="1" x14ac:dyDescent="0.2">
      <c r="A296" s="303"/>
      <c r="C296" s="21">
        <f t="shared" si="277"/>
        <v>2022</v>
      </c>
      <c r="D296" s="12"/>
      <c r="E296" s="12"/>
      <c r="F296" s="12"/>
      <c r="G296" s="12"/>
      <c r="H296" s="12"/>
      <c r="I296" s="12"/>
      <c r="J296" s="12">
        <f>J$6/$E$287</f>
        <v>0</v>
      </c>
      <c r="K296" s="12">
        <f>(2*J340)/($E$288-(K$289-$C296))</f>
        <v>0</v>
      </c>
      <c r="L296" s="12">
        <f t="shared" si="276"/>
        <v>0</v>
      </c>
      <c r="M296" s="12">
        <f t="shared" si="276"/>
        <v>0</v>
      </c>
      <c r="N296" s="12">
        <f t="shared" si="276"/>
        <v>0</v>
      </c>
      <c r="O296" s="12">
        <f t="shared" si="276"/>
        <v>0</v>
      </c>
      <c r="P296" s="12">
        <f t="shared" si="276"/>
        <v>0</v>
      </c>
      <c r="Q296" s="12">
        <f t="shared" si="276"/>
        <v>0</v>
      </c>
      <c r="R296" s="12">
        <f t="shared" si="276"/>
        <v>0</v>
      </c>
      <c r="S296" s="12">
        <f t="shared" si="276"/>
        <v>0</v>
      </c>
      <c r="T296" s="12">
        <f t="shared" si="276"/>
        <v>0</v>
      </c>
      <c r="U296" s="12">
        <f t="shared" si="276"/>
        <v>0</v>
      </c>
      <c r="V296" s="12">
        <f t="shared" ref="V296:AK311" si="278">(2*U340)/($E$288-(V$289-$C296))</f>
        <v>0</v>
      </c>
    </row>
    <row r="297" spans="1:43" outlineLevel="1" x14ac:dyDescent="0.2">
      <c r="A297" s="303"/>
      <c r="C297" s="21">
        <f t="shared" si="277"/>
        <v>2023</v>
      </c>
      <c r="D297" s="12"/>
      <c r="E297" s="12"/>
      <c r="F297" s="12"/>
      <c r="G297" s="12"/>
      <c r="H297" s="12"/>
      <c r="I297" s="12"/>
      <c r="J297" s="12"/>
      <c r="K297" s="12">
        <f>K$6/$E$287</f>
        <v>0</v>
      </c>
      <c r="L297" s="12">
        <f>(2*K341)/($E$288-(L$289-$C297))</f>
        <v>0</v>
      </c>
      <c r="M297" s="12">
        <f t="shared" si="276"/>
        <v>0</v>
      </c>
      <c r="N297" s="12">
        <f t="shared" si="276"/>
        <v>0</v>
      </c>
      <c r="O297" s="12">
        <f t="shared" si="276"/>
        <v>0</v>
      </c>
      <c r="P297" s="12">
        <f t="shared" si="276"/>
        <v>0</v>
      </c>
      <c r="Q297" s="12">
        <f t="shared" si="276"/>
        <v>0</v>
      </c>
      <c r="R297" s="12">
        <f t="shared" si="276"/>
        <v>0</v>
      </c>
      <c r="S297" s="12">
        <f t="shared" si="276"/>
        <v>0</v>
      </c>
      <c r="T297" s="12">
        <f t="shared" si="276"/>
        <v>0</v>
      </c>
      <c r="U297" s="12">
        <f t="shared" si="276"/>
        <v>0</v>
      </c>
      <c r="V297" s="12">
        <f t="shared" si="278"/>
        <v>0</v>
      </c>
      <c r="W297" s="12">
        <f t="shared" si="278"/>
        <v>0</v>
      </c>
    </row>
    <row r="298" spans="1:43" outlineLevel="1" x14ac:dyDescent="0.2">
      <c r="A298" s="303"/>
      <c r="C298" s="21">
        <f t="shared" si="277"/>
        <v>2024</v>
      </c>
      <c r="D298" s="12"/>
      <c r="E298" s="12"/>
      <c r="F298" s="12"/>
      <c r="G298" s="12"/>
      <c r="H298" s="12"/>
      <c r="I298" s="12"/>
      <c r="J298" s="12"/>
      <c r="K298" s="12"/>
      <c r="L298" s="12">
        <f>L$6/$E$287</f>
        <v>0</v>
      </c>
      <c r="M298" s="12">
        <f>(2*L342)/($E$288-(M$289-$C298))</f>
        <v>0</v>
      </c>
      <c r="N298" s="12">
        <f t="shared" si="276"/>
        <v>0</v>
      </c>
      <c r="O298" s="12">
        <f t="shared" si="276"/>
        <v>0</v>
      </c>
      <c r="P298" s="12">
        <f t="shared" si="276"/>
        <v>0</v>
      </c>
      <c r="Q298" s="12">
        <f t="shared" si="276"/>
        <v>0</v>
      </c>
      <c r="R298" s="12">
        <f t="shared" si="276"/>
        <v>0</v>
      </c>
      <c r="S298" s="12">
        <f t="shared" si="276"/>
        <v>0</v>
      </c>
      <c r="T298" s="12">
        <f t="shared" si="276"/>
        <v>0</v>
      </c>
      <c r="U298" s="12">
        <f t="shared" si="276"/>
        <v>0</v>
      </c>
      <c r="V298" s="12">
        <f t="shared" si="278"/>
        <v>0</v>
      </c>
      <c r="W298" s="12">
        <f t="shared" si="278"/>
        <v>0</v>
      </c>
      <c r="X298" s="12">
        <f t="shared" si="278"/>
        <v>0</v>
      </c>
    </row>
    <row r="299" spans="1:43" outlineLevel="1" x14ac:dyDescent="0.2">
      <c r="A299" s="303"/>
      <c r="C299" s="21">
        <f t="shared" si="277"/>
        <v>2025</v>
      </c>
      <c r="D299" s="12"/>
      <c r="E299" s="12"/>
      <c r="F299" s="12"/>
      <c r="G299" s="12"/>
      <c r="H299" s="12"/>
      <c r="I299" s="12"/>
      <c r="J299" s="12"/>
      <c r="K299" s="12"/>
      <c r="L299" s="12"/>
      <c r="M299" s="12">
        <f>M$6/$E$287</f>
        <v>0</v>
      </c>
      <c r="N299" s="12">
        <f>(2*M343)/($E$288-(N$289-$C299))</f>
        <v>0</v>
      </c>
      <c r="O299" s="12">
        <f t="shared" si="276"/>
        <v>0</v>
      </c>
      <c r="P299" s="12">
        <f t="shared" si="276"/>
        <v>0</v>
      </c>
      <c r="Q299" s="12">
        <f t="shared" si="276"/>
        <v>0</v>
      </c>
      <c r="R299" s="12">
        <f t="shared" si="276"/>
        <v>0</v>
      </c>
      <c r="S299" s="12">
        <f t="shared" si="276"/>
        <v>0</v>
      </c>
      <c r="T299" s="12">
        <f t="shared" si="276"/>
        <v>0</v>
      </c>
      <c r="U299" s="12">
        <f t="shared" si="276"/>
        <v>0</v>
      </c>
      <c r="V299" s="12">
        <f t="shared" si="278"/>
        <v>0</v>
      </c>
      <c r="W299" s="12">
        <f t="shared" si="278"/>
        <v>0</v>
      </c>
      <c r="X299" s="12">
        <f t="shared" si="278"/>
        <v>0</v>
      </c>
      <c r="Y299" s="12">
        <f t="shared" si="278"/>
        <v>0</v>
      </c>
    </row>
    <row r="300" spans="1:43" outlineLevel="1" x14ac:dyDescent="0.2">
      <c r="A300" s="303"/>
      <c r="C300" s="21">
        <f t="shared" si="277"/>
        <v>2026</v>
      </c>
      <c r="D300" s="12"/>
      <c r="E300" s="12"/>
      <c r="F300" s="12"/>
      <c r="G300" s="12"/>
      <c r="H300" s="12"/>
      <c r="I300" s="12"/>
      <c r="J300" s="12"/>
      <c r="K300" s="12"/>
      <c r="L300" s="12"/>
      <c r="M300" s="12"/>
      <c r="N300" s="12">
        <f>N$6/$E$287</f>
        <v>0</v>
      </c>
      <c r="O300" s="12">
        <f>(2*N344)/($E$288-(O$289-$C300))</f>
        <v>0</v>
      </c>
      <c r="P300" s="12">
        <f t="shared" si="276"/>
        <v>0</v>
      </c>
      <c r="Q300" s="12">
        <f t="shared" si="276"/>
        <v>0</v>
      </c>
      <c r="R300" s="12">
        <f t="shared" si="276"/>
        <v>0</v>
      </c>
      <c r="S300" s="12">
        <f t="shared" si="276"/>
        <v>0</v>
      </c>
      <c r="T300" s="12">
        <f t="shared" si="276"/>
        <v>0</v>
      </c>
      <c r="U300" s="12">
        <f t="shared" si="276"/>
        <v>0</v>
      </c>
      <c r="V300" s="12">
        <f t="shared" si="278"/>
        <v>0</v>
      </c>
      <c r="W300" s="12">
        <f t="shared" si="278"/>
        <v>0</v>
      </c>
      <c r="X300" s="12">
        <f t="shared" si="278"/>
        <v>0</v>
      </c>
      <c r="Y300" s="12">
        <f t="shared" si="278"/>
        <v>0</v>
      </c>
      <c r="Z300" s="12">
        <f t="shared" si="278"/>
        <v>0</v>
      </c>
    </row>
    <row r="301" spans="1:43" outlineLevel="1" x14ac:dyDescent="0.2">
      <c r="A301" s="303"/>
      <c r="C301" s="21">
        <f t="shared" si="277"/>
        <v>2027</v>
      </c>
      <c r="D301" s="12"/>
      <c r="E301" s="12"/>
      <c r="F301" s="12"/>
      <c r="G301" s="12"/>
      <c r="H301" s="12"/>
      <c r="I301" s="12"/>
      <c r="J301" s="12"/>
      <c r="K301" s="12"/>
      <c r="L301" s="12"/>
      <c r="M301" s="12"/>
      <c r="N301" s="12"/>
      <c r="O301" s="12">
        <f>O$6/$E$287</f>
        <v>0</v>
      </c>
      <c r="P301" s="12">
        <f>(2*O345)/($E$288-(P$289-$C301))</f>
        <v>0</v>
      </c>
      <c r="Q301" s="12">
        <f t="shared" si="276"/>
        <v>0</v>
      </c>
      <c r="R301" s="12">
        <f t="shared" si="276"/>
        <v>0</v>
      </c>
      <c r="S301" s="12">
        <f t="shared" si="276"/>
        <v>0</v>
      </c>
      <c r="T301" s="12">
        <f t="shared" si="276"/>
        <v>0</v>
      </c>
      <c r="U301" s="12">
        <f t="shared" si="276"/>
        <v>0</v>
      </c>
      <c r="V301" s="12">
        <f t="shared" si="278"/>
        <v>0</v>
      </c>
      <c r="W301" s="12">
        <f t="shared" si="278"/>
        <v>0</v>
      </c>
      <c r="X301" s="12">
        <f t="shared" si="278"/>
        <v>0</v>
      </c>
      <c r="Y301" s="12">
        <f t="shared" si="278"/>
        <v>0</v>
      </c>
      <c r="Z301" s="12">
        <f t="shared" si="278"/>
        <v>0</v>
      </c>
      <c r="AA301" s="12">
        <f t="shared" si="278"/>
        <v>0</v>
      </c>
    </row>
    <row r="302" spans="1:43" outlineLevel="1" x14ac:dyDescent="0.2">
      <c r="A302" s="303"/>
      <c r="C302" s="21">
        <f t="shared" si="277"/>
        <v>2028</v>
      </c>
      <c r="D302" s="12"/>
      <c r="E302" s="12"/>
      <c r="F302" s="12"/>
      <c r="G302" s="12"/>
      <c r="H302" s="12"/>
      <c r="I302" s="12"/>
      <c r="J302" s="12"/>
      <c r="K302" s="12"/>
      <c r="L302" s="12"/>
      <c r="M302" s="12"/>
      <c r="N302" s="12"/>
      <c r="O302" s="12"/>
      <c r="P302" s="12">
        <f>P$6/$E$287</f>
        <v>0</v>
      </c>
      <c r="Q302" s="12">
        <f>(2*P346)/($E$288-(Q$289-$C302))</f>
        <v>0</v>
      </c>
      <c r="R302" s="12">
        <f t="shared" si="276"/>
        <v>0</v>
      </c>
      <c r="S302" s="12">
        <f t="shared" si="276"/>
        <v>0</v>
      </c>
      <c r="T302" s="12">
        <f t="shared" si="276"/>
        <v>0</v>
      </c>
      <c r="U302" s="12">
        <f t="shared" si="276"/>
        <v>0</v>
      </c>
      <c r="V302" s="12">
        <f t="shared" si="278"/>
        <v>0</v>
      </c>
      <c r="W302" s="12">
        <f t="shared" si="278"/>
        <v>0</v>
      </c>
      <c r="X302" s="12">
        <f t="shared" si="278"/>
        <v>0</v>
      </c>
      <c r="Y302" s="12">
        <f t="shared" si="278"/>
        <v>0</v>
      </c>
      <c r="Z302" s="12">
        <f t="shared" si="278"/>
        <v>0</v>
      </c>
      <c r="AA302" s="12">
        <f t="shared" si="278"/>
        <v>0</v>
      </c>
      <c r="AB302" s="12">
        <f t="shared" si="278"/>
        <v>0</v>
      </c>
    </row>
    <row r="303" spans="1:43" outlineLevel="1" x14ac:dyDescent="0.2">
      <c r="A303" s="303"/>
      <c r="C303" s="21">
        <f t="shared" si="277"/>
        <v>2029</v>
      </c>
      <c r="D303" s="12"/>
      <c r="E303" s="12"/>
      <c r="F303" s="12"/>
      <c r="G303" s="12"/>
      <c r="H303" s="12"/>
      <c r="I303" s="12"/>
      <c r="J303" s="12"/>
      <c r="K303" s="12"/>
      <c r="L303" s="12"/>
      <c r="M303" s="12"/>
      <c r="N303" s="12"/>
      <c r="O303" s="12"/>
      <c r="P303" s="12"/>
      <c r="Q303" s="12">
        <f>Q$6/$E$287</f>
        <v>0</v>
      </c>
      <c r="R303" s="12">
        <f>(2*Q347)/($E$288-(R$289-$C303))</f>
        <v>0</v>
      </c>
      <c r="S303" s="12">
        <f t="shared" si="276"/>
        <v>0</v>
      </c>
      <c r="T303" s="12">
        <f t="shared" si="276"/>
        <v>0</v>
      </c>
      <c r="U303" s="12">
        <f t="shared" si="276"/>
        <v>0</v>
      </c>
      <c r="V303" s="12">
        <f t="shared" si="278"/>
        <v>0</v>
      </c>
      <c r="W303" s="12">
        <f t="shared" si="278"/>
        <v>0</v>
      </c>
      <c r="X303" s="12">
        <f t="shared" si="278"/>
        <v>0</v>
      </c>
      <c r="Y303" s="12">
        <f t="shared" si="278"/>
        <v>0</v>
      </c>
      <c r="Z303" s="12">
        <f t="shared" si="278"/>
        <v>0</v>
      </c>
      <c r="AA303" s="12">
        <f t="shared" si="278"/>
        <v>0</v>
      </c>
      <c r="AB303" s="12">
        <f t="shared" si="278"/>
        <v>0</v>
      </c>
      <c r="AC303" s="12">
        <f t="shared" si="278"/>
        <v>0</v>
      </c>
    </row>
    <row r="304" spans="1:43" outlineLevel="1" x14ac:dyDescent="0.2">
      <c r="A304" s="303"/>
      <c r="C304" s="21">
        <f t="shared" si="277"/>
        <v>2030</v>
      </c>
      <c r="D304" s="12"/>
      <c r="E304" s="12"/>
      <c r="F304" s="12"/>
      <c r="G304" s="12"/>
      <c r="H304" s="12"/>
      <c r="I304" s="12"/>
      <c r="J304" s="12"/>
      <c r="K304" s="12"/>
      <c r="L304" s="12"/>
      <c r="M304" s="12"/>
      <c r="N304" s="12"/>
      <c r="O304" s="12"/>
      <c r="P304" s="12"/>
      <c r="R304" s="12">
        <f>R$6/$E$287</f>
        <v>0</v>
      </c>
      <c r="S304" s="12">
        <f>(2*R348)/($E$288-(S$289-$C304))</f>
        <v>0</v>
      </c>
      <c r="T304" s="12">
        <f t="shared" si="276"/>
        <v>0</v>
      </c>
      <c r="U304" s="12">
        <f t="shared" si="276"/>
        <v>0</v>
      </c>
      <c r="V304" s="12">
        <f t="shared" si="278"/>
        <v>0</v>
      </c>
      <c r="W304" s="12">
        <f t="shared" si="278"/>
        <v>0</v>
      </c>
      <c r="X304" s="12">
        <f t="shared" si="278"/>
        <v>0</v>
      </c>
      <c r="Y304" s="12">
        <f t="shared" si="278"/>
        <v>0</v>
      </c>
      <c r="Z304" s="12">
        <f t="shared" si="278"/>
        <v>0</v>
      </c>
      <c r="AA304" s="12">
        <f t="shared" si="278"/>
        <v>0</v>
      </c>
      <c r="AB304" s="12">
        <f t="shared" si="278"/>
        <v>0</v>
      </c>
      <c r="AC304" s="12">
        <f t="shared" si="278"/>
        <v>0</v>
      </c>
      <c r="AD304" s="12">
        <f t="shared" si="278"/>
        <v>0</v>
      </c>
    </row>
    <row r="305" spans="1:51" outlineLevel="1" x14ac:dyDescent="0.2">
      <c r="A305" s="303"/>
      <c r="C305" s="21">
        <f t="shared" si="277"/>
        <v>2031</v>
      </c>
      <c r="D305" s="12"/>
      <c r="E305" s="12"/>
      <c r="F305" s="12"/>
      <c r="G305" s="12"/>
      <c r="H305" s="12"/>
      <c r="I305" s="12"/>
      <c r="J305" s="12"/>
      <c r="K305" s="12"/>
      <c r="L305" s="12"/>
      <c r="M305" s="12"/>
      <c r="N305" s="12"/>
      <c r="O305" s="12"/>
      <c r="P305" s="12"/>
      <c r="S305" s="12">
        <f>S$6/$E$287</f>
        <v>0</v>
      </c>
      <c r="T305" s="12">
        <f>(2*S349)/($E$288-(T$289-$C305))</f>
        <v>0</v>
      </c>
      <c r="U305" s="12">
        <f t="shared" si="276"/>
        <v>0</v>
      </c>
      <c r="V305" s="12">
        <f t="shared" si="278"/>
        <v>0</v>
      </c>
      <c r="W305" s="12">
        <f t="shared" si="278"/>
        <v>0</v>
      </c>
      <c r="X305" s="12">
        <f t="shared" si="278"/>
        <v>0</v>
      </c>
      <c r="Y305" s="12">
        <f t="shared" si="278"/>
        <v>0</v>
      </c>
      <c r="Z305" s="12">
        <f t="shared" si="278"/>
        <v>0</v>
      </c>
      <c r="AA305" s="12">
        <f t="shared" si="278"/>
        <v>0</v>
      </c>
      <c r="AB305" s="12">
        <f t="shared" si="278"/>
        <v>0</v>
      </c>
      <c r="AC305" s="12">
        <f t="shared" si="278"/>
        <v>0</v>
      </c>
      <c r="AD305" s="12">
        <f t="shared" si="278"/>
        <v>0</v>
      </c>
      <c r="AE305" s="12">
        <f t="shared" si="278"/>
        <v>0</v>
      </c>
    </row>
    <row r="306" spans="1:51" outlineLevel="1" x14ac:dyDescent="0.2">
      <c r="A306" s="303"/>
      <c r="C306" s="21">
        <f t="shared" si="277"/>
        <v>2032</v>
      </c>
      <c r="D306" s="12"/>
      <c r="E306" s="12"/>
      <c r="F306" s="12"/>
      <c r="G306" s="12"/>
      <c r="H306" s="12"/>
      <c r="I306" s="12"/>
      <c r="J306" s="12"/>
      <c r="K306" s="12"/>
      <c r="L306" s="12"/>
      <c r="M306" s="12"/>
      <c r="N306" s="12"/>
      <c r="O306" s="12"/>
      <c r="P306" s="12"/>
      <c r="T306" s="12">
        <f>T$6/$E$287</f>
        <v>0</v>
      </c>
      <c r="U306" s="12">
        <f>(2*T350)/($E$288-(U$289-$C306))</f>
        <v>0</v>
      </c>
      <c r="V306" s="12">
        <f t="shared" si="276"/>
        <v>0</v>
      </c>
      <c r="W306" s="12">
        <f t="shared" si="278"/>
        <v>0</v>
      </c>
      <c r="X306" s="12">
        <f t="shared" si="278"/>
        <v>0</v>
      </c>
      <c r="Y306" s="12">
        <f t="shared" si="278"/>
        <v>0</v>
      </c>
      <c r="Z306" s="12">
        <f t="shared" si="278"/>
        <v>0</v>
      </c>
      <c r="AA306" s="12">
        <f t="shared" si="278"/>
        <v>0</v>
      </c>
      <c r="AB306" s="12">
        <f t="shared" si="278"/>
        <v>0</v>
      </c>
      <c r="AC306" s="12">
        <f t="shared" si="278"/>
        <v>0</v>
      </c>
      <c r="AD306" s="12">
        <f t="shared" si="278"/>
        <v>0</v>
      </c>
      <c r="AE306" s="12">
        <f t="shared" si="278"/>
        <v>0</v>
      </c>
      <c r="AF306" s="12">
        <f t="shared" si="278"/>
        <v>0</v>
      </c>
    </row>
    <row r="307" spans="1:51" outlineLevel="1" x14ac:dyDescent="0.2">
      <c r="A307" s="303"/>
      <c r="C307" s="21">
        <f t="shared" si="277"/>
        <v>2033</v>
      </c>
      <c r="D307" s="12"/>
      <c r="E307" s="12"/>
      <c r="F307" s="12"/>
      <c r="G307" s="12"/>
      <c r="H307" s="12"/>
      <c r="I307" s="12"/>
      <c r="J307" s="12"/>
      <c r="K307" s="12"/>
      <c r="L307" s="12"/>
      <c r="M307" s="12"/>
      <c r="N307" s="12"/>
      <c r="O307" s="12"/>
      <c r="P307" s="12"/>
      <c r="U307" s="12">
        <f>U$6/$E$287</f>
        <v>0</v>
      </c>
      <c r="V307" s="12">
        <f>(2*U351)/($E$288-(V$289-$C307))</f>
        <v>0</v>
      </c>
      <c r="W307" s="12">
        <f t="shared" si="276"/>
        <v>0</v>
      </c>
      <c r="X307" s="12">
        <f t="shared" si="278"/>
        <v>0</v>
      </c>
      <c r="Y307" s="12">
        <f t="shared" si="278"/>
        <v>0</v>
      </c>
      <c r="Z307" s="12">
        <f t="shared" si="278"/>
        <v>0</v>
      </c>
      <c r="AA307" s="12">
        <f t="shared" si="278"/>
        <v>0</v>
      </c>
      <c r="AB307" s="12">
        <f t="shared" si="278"/>
        <v>0</v>
      </c>
      <c r="AC307" s="12">
        <f t="shared" si="278"/>
        <v>0</v>
      </c>
      <c r="AD307" s="12">
        <f t="shared" si="278"/>
        <v>0</v>
      </c>
      <c r="AE307" s="12">
        <f t="shared" si="278"/>
        <v>0</v>
      </c>
      <c r="AF307" s="12">
        <f t="shared" si="278"/>
        <v>0</v>
      </c>
      <c r="AG307" s="12">
        <f t="shared" si="278"/>
        <v>0</v>
      </c>
    </row>
    <row r="308" spans="1:51" outlineLevel="1" x14ac:dyDescent="0.2">
      <c r="A308" s="303"/>
      <c r="C308" s="21">
        <f t="shared" si="277"/>
        <v>2034</v>
      </c>
      <c r="D308" s="12"/>
      <c r="E308" s="12"/>
      <c r="F308" s="12"/>
      <c r="G308" s="12"/>
      <c r="H308" s="12"/>
      <c r="I308" s="12"/>
      <c r="J308" s="12"/>
      <c r="K308" s="12"/>
      <c r="L308" s="12"/>
      <c r="M308" s="12"/>
      <c r="N308" s="12"/>
      <c r="O308" s="12"/>
      <c r="P308" s="12"/>
      <c r="V308" s="12">
        <f>V$6/$E$287</f>
        <v>0</v>
      </c>
      <c r="W308" s="12">
        <f>(2*V352)/($E$288-(W$289-$C308))</f>
        <v>0</v>
      </c>
      <c r="X308" s="12">
        <f t="shared" si="276"/>
        <v>0</v>
      </c>
      <c r="Y308" s="12">
        <f t="shared" si="278"/>
        <v>0</v>
      </c>
      <c r="Z308" s="12">
        <f t="shared" si="278"/>
        <v>0</v>
      </c>
      <c r="AA308" s="12">
        <f t="shared" si="278"/>
        <v>0</v>
      </c>
      <c r="AB308" s="12">
        <f t="shared" si="278"/>
        <v>0</v>
      </c>
      <c r="AC308" s="12">
        <f t="shared" si="278"/>
        <v>0</v>
      </c>
      <c r="AD308" s="12">
        <f t="shared" si="278"/>
        <v>0</v>
      </c>
      <c r="AE308" s="12">
        <f t="shared" si="278"/>
        <v>0</v>
      </c>
      <c r="AF308" s="12">
        <f t="shared" si="278"/>
        <v>0</v>
      </c>
      <c r="AG308" s="12">
        <f t="shared" si="278"/>
        <v>0</v>
      </c>
      <c r="AH308" s="12">
        <f t="shared" si="278"/>
        <v>0</v>
      </c>
    </row>
    <row r="309" spans="1:51" outlineLevel="1" x14ac:dyDescent="0.2">
      <c r="A309" s="303"/>
      <c r="C309" s="21">
        <f t="shared" si="277"/>
        <v>2035</v>
      </c>
      <c r="D309" s="12"/>
      <c r="E309" s="12"/>
      <c r="F309" s="12"/>
      <c r="G309" s="12"/>
      <c r="H309" s="12"/>
      <c r="I309" s="12"/>
      <c r="J309" s="12"/>
      <c r="K309" s="12"/>
      <c r="L309" s="12"/>
      <c r="M309" s="12"/>
      <c r="N309" s="12"/>
      <c r="O309" s="12"/>
      <c r="P309" s="12"/>
      <c r="W309" s="12">
        <f>W$6/$E$287</f>
        <v>0</v>
      </c>
      <c r="X309" s="12">
        <f>(2*W353)/($E$288-(X$289-$C309))</f>
        <v>0</v>
      </c>
      <c r="Y309" s="12">
        <f t="shared" si="276"/>
        <v>0</v>
      </c>
      <c r="Z309" s="12">
        <f t="shared" si="278"/>
        <v>0</v>
      </c>
      <c r="AA309" s="12">
        <f t="shared" si="278"/>
        <v>0</v>
      </c>
      <c r="AB309" s="12">
        <f t="shared" si="278"/>
        <v>0</v>
      </c>
      <c r="AC309" s="12">
        <f t="shared" si="278"/>
        <v>0</v>
      </c>
      <c r="AD309" s="12">
        <f t="shared" si="278"/>
        <v>0</v>
      </c>
      <c r="AE309" s="12">
        <f t="shared" si="278"/>
        <v>0</v>
      </c>
      <c r="AF309" s="12">
        <f t="shared" si="278"/>
        <v>0</v>
      </c>
      <c r="AG309" s="12">
        <f t="shared" si="278"/>
        <v>0</v>
      </c>
      <c r="AH309" s="12">
        <f t="shared" si="278"/>
        <v>0</v>
      </c>
      <c r="AI309" s="12">
        <f t="shared" si="278"/>
        <v>0</v>
      </c>
    </row>
    <row r="310" spans="1:51" outlineLevel="1" x14ac:dyDescent="0.2">
      <c r="A310" s="303"/>
      <c r="C310" s="21">
        <f t="shared" si="277"/>
        <v>2036</v>
      </c>
      <c r="D310" s="12"/>
      <c r="E310" s="12"/>
      <c r="F310" s="12"/>
      <c r="G310" s="12"/>
      <c r="H310" s="12"/>
      <c r="I310" s="12"/>
      <c r="J310" s="12"/>
      <c r="K310" s="12"/>
      <c r="L310" s="12"/>
      <c r="M310" s="12"/>
      <c r="N310" s="12"/>
      <c r="O310" s="12"/>
      <c r="P310" s="12"/>
      <c r="X310" s="12">
        <f>X$6/$E$287</f>
        <v>0</v>
      </c>
      <c r="Y310" s="12">
        <f>(2*X354)/($E$288-(Y$289-$C310))</f>
        <v>0</v>
      </c>
      <c r="Z310" s="12">
        <f t="shared" si="276"/>
        <v>0</v>
      </c>
      <c r="AA310" s="12">
        <f t="shared" si="278"/>
        <v>0</v>
      </c>
      <c r="AB310" s="12">
        <f t="shared" si="278"/>
        <v>0</v>
      </c>
      <c r="AC310" s="12">
        <f t="shared" si="278"/>
        <v>0</v>
      </c>
      <c r="AD310" s="12">
        <f t="shared" si="278"/>
        <v>0</v>
      </c>
      <c r="AE310" s="12">
        <f t="shared" si="278"/>
        <v>0</v>
      </c>
      <c r="AF310" s="12">
        <f t="shared" si="278"/>
        <v>0</v>
      </c>
      <c r="AG310" s="12">
        <f t="shared" si="278"/>
        <v>0</v>
      </c>
      <c r="AH310" s="12">
        <f t="shared" si="278"/>
        <v>0</v>
      </c>
      <c r="AI310" s="12">
        <f t="shared" si="278"/>
        <v>0</v>
      </c>
      <c r="AJ310" s="12">
        <f t="shared" si="278"/>
        <v>0</v>
      </c>
    </row>
    <row r="311" spans="1:51" outlineLevel="1" x14ac:dyDescent="0.2">
      <c r="A311" s="303"/>
      <c r="C311" s="21">
        <f t="shared" si="277"/>
        <v>2037</v>
      </c>
      <c r="D311" s="12"/>
      <c r="E311" s="12"/>
      <c r="F311" s="12"/>
      <c r="G311" s="12"/>
      <c r="H311" s="12"/>
      <c r="I311" s="12"/>
      <c r="J311" s="12"/>
      <c r="K311" s="12"/>
      <c r="L311" s="12"/>
      <c r="M311" s="12"/>
      <c r="N311" s="12"/>
      <c r="O311" s="12"/>
      <c r="P311" s="12"/>
      <c r="Y311" s="12">
        <f>Y$6/$E$287</f>
        <v>0</v>
      </c>
      <c r="Z311" s="12">
        <f>(2*Y355)/($E$288-(Z$289-$C311))</f>
        <v>0</v>
      </c>
      <c r="AA311" s="12">
        <f t="shared" si="276"/>
        <v>0</v>
      </c>
      <c r="AB311" s="12">
        <f t="shared" si="278"/>
        <v>0</v>
      </c>
      <c r="AC311" s="12">
        <f t="shared" si="278"/>
        <v>0</v>
      </c>
      <c r="AD311" s="12">
        <f t="shared" si="278"/>
        <v>0</v>
      </c>
      <c r="AE311" s="12">
        <f t="shared" si="278"/>
        <v>0</v>
      </c>
      <c r="AF311" s="12">
        <f t="shared" si="278"/>
        <v>0</v>
      </c>
      <c r="AG311" s="12">
        <f t="shared" si="278"/>
        <v>0</v>
      </c>
      <c r="AH311" s="12">
        <f t="shared" si="278"/>
        <v>0</v>
      </c>
      <c r="AI311" s="12">
        <f t="shared" si="278"/>
        <v>0</v>
      </c>
      <c r="AJ311" s="12">
        <f t="shared" si="278"/>
        <v>0</v>
      </c>
      <c r="AK311" s="12">
        <f t="shared" si="278"/>
        <v>0</v>
      </c>
      <c r="AL311" s="12"/>
      <c r="AM311" s="12"/>
      <c r="AN311" s="12"/>
      <c r="AO311" s="12"/>
      <c r="AP311" s="12"/>
    </row>
    <row r="312" spans="1:51" outlineLevel="1" x14ac:dyDescent="0.2">
      <c r="A312" s="303"/>
      <c r="C312" s="21">
        <f t="shared" si="277"/>
        <v>2038</v>
      </c>
      <c r="D312" s="12"/>
      <c r="E312" s="12"/>
      <c r="F312" s="12"/>
      <c r="G312" s="12"/>
      <c r="H312" s="12"/>
      <c r="I312" s="12"/>
      <c r="J312" s="12"/>
      <c r="K312" s="12"/>
      <c r="L312" s="12"/>
      <c r="M312" s="12"/>
      <c r="N312" s="12"/>
      <c r="O312" s="12"/>
      <c r="P312" s="12"/>
      <c r="Z312" s="12">
        <f>Z$6/$E$287</f>
        <v>0</v>
      </c>
      <c r="AA312" s="12">
        <f>(2*Z356)/($E$288-(AA$289-$C312))</f>
        <v>0</v>
      </c>
      <c r="AB312" s="12">
        <f t="shared" si="276"/>
        <v>0</v>
      </c>
      <c r="AC312" s="12">
        <f t="shared" ref="AC312:AQ326" si="279">(2*AB356)/($E$288-(AC$289-$C312))</f>
        <v>0</v>
      </c>
      <c r="AD312" s="12">
        <f t="shared" si="279"/>
        <v>0</v>
      </c>
      <c r="AE312" s="12">
        <f t="shared" si="279"/>
        <v>0</v>
      </c>
      <c r="AF312" s="12">
        <f t="shared" si="279"/>
        <v>0</v>
      </c>
      <c r="AG312" s="12">
        <f t="shared" si="279"/>
        <v>0</v>
      </c>
      <c r="AH312" s="12">
        <f t="shared" si="279"/>
        <v>0</v>
      </c>
      <c r="AI312" s="12">
        <f t="shared" si="279"/>
        <v>0</v>
      </c>
      <c r="AJ312" s="12">
        <f t="shared" si="279"/>
        <v>0</v>
      </c>
      <c r="AK312" s="12">
        <f t="shared" si="279"/>
        <v>0</v>
      </c>
      <c r="AL312" s="12">
        <f t="shared" si="279"/>
        <v>0</v>
      </c>
      <c r="AM312" s="12"/>
      <c r="AN312" s="12"/>
      <c r="AO312" s="12"/>
      <c r="AP312" s="12"/>
      <c r="AQ312" s="12"/>
    </row>
    <row r="313" spans="1:51" outlineLevel="1" x14ac:dyDescent="0.2">
      <c r="A313" s="303"/>
      <c r="C313" s="21">
        <f t="shared" si="277"/>
        <v>2039</v>
      </c>
      <c r="D313" s="12"/>
      <c r="E313" s="12"/>
      <c r="F313" s="12"/>
      <c r="G313" s="12"/>
      <c r="H313" s="12"/>
      <c r="I313" s="12"/>
      <c r="J313" s="12"/>
      <c r="K313" s="12"/>
      <c r="L313" s="12"/>
      <c r="M313" s="12"/>
      <c r="N313" s="12"/>
      <c r="O313" s="12"/>
      <c r="P313" s="12"/>
      <c r="AA313" s="12">
        <f>AA$6/$E$287</f>
        <v>0</v>
      </c>
      <c r="AB313" s="12">
        <f>(2*AA357)/($E$288-(AB$289-$C313))</f>
        <v>0</v>
      </c>
      <c r="AC313" s="12">
        <f t="shared" si="276"/>
        <v>0</v>
      </c>
      <c r="AD313" s="12">
        <f t="shared" si="279"/>
        <v>0</v>
      </c>
      <c r="AE313" s="12">
        <f t="shared" si="279"/>
        <v>0</v>
      </c>
      <c r="AF313" s="12">
        <f t="shared" si="279"/>
        <v>0</v>
      </c>
      <c r="AG313" s="12">
        <f t="shared" si="279"/>
        <v>0</v>
      </c>
      <c r="AH313" s="12">
        <f t="shared" si="279"/>
        <v>0</v>
      </c>
      <c r="AI313" s="12">
        <f t="shared" si="279"/>
        <v>0</v>
      </c>
      <c r="AJ313" s="12">
        <f t="shared" si="279"/>
        <v>0</v>
      </c>
      <c r="AK313" s="12">
        <f t="shared" si="279"/>
        <v>0</v>
      </c>
      <c r="AL313" s="12">
        <f t="shared" si="279"/>
        <v>0</v>
      </c>
      <c r="AM313" s="12">
        <f t="shared" si="279"/>
        <v>0</v>
      </c>
      <c r="AN313" s="12"/>
      <c r="AO313" s="12"/>
      <c r="AP313" s="12"/>
      <c r="AQ313" s="12"/>
      <c r="AR313" s="12"/>
    </row>
    <row r="314" spans="1:51" outlineLevel="1" x14ac:dyDescent="0.2">
      <c r="A314" s="303"/>
      <c r="C314" s="21">
        <f t="shared" si="277"/>
        <v>2040</v>
      </c>
      <c r="D314" s="12"/>
      <c r="E314" s="12"/>
      <c r="F314" s="12"/>
      <c r="G314" s="12"/>
      <c r="H314" s="12"/>
      <c r="I314" s="12"/>
      <c r="J314" s="12"/>
      <c r="K314" s="12"/>
      <c r="L314" s="12"/>
      <c r="M314" s="12"/>
      <c r="N314" s="12"/>
      <c r="O314" s="12"/>
      <c r="P314" s="12"/>
      <c r="AB314" s="12">
        <f>AB$6/$E$287</f>
        <v>0</v>
      </c>
      <c r="AC314" s="12">
        <f>(2*AB358)/($E$288-(AC$289-$C314))</f>
        <v>0</v>
      </c>
      <c r="AD314" s="12">
        <f t="shared" si="276"/>
        <v>0</v>
      </c>
      <c r="AE314" s="12">
        <f t="shared" si="279"/>
        <v>0</v>
      </c>
      <c r="AF314" s="12">
        <f t="shared" si="279"/>
        <v>0</v>
      </c>
      <c r="AG314" s="12">
        <f t="shared" si="279"/>
        <v>0</v>
      </c>
      <c r="AH314" s="12">
        <f t="shared" si="279"/>
        <v>0</v>
      </c>
      <c r="AI314" s="12">
        <f t="shared" si="279"/>
        <v>0</v>
      </c>
      <c r="AJ314" s="12">
        <f t="shared" si="279"/>
        <v>0</v>
      </c>
      <c r="AK314" s="12">
        <f t="shared" si="279"/>
        <v>0</v>
      </c>
      <c r="AL314" s="12">
        <f t="shared" si="279"/>
        <v>0</v>
      </c>
      <c r="AM314" s="12">
        <f t="shared" si="279"/>
        <v>0</v>
      </c>
      <c r="AN314" s="12">
        <f t="shared" si="279"/>
        <v>0</v>
      </c>
      <c r="AO314" s="12"/>
      <c r="AP314" s="12"/>
      <c r="AQ314" s="12"/>
      <c r="AR314" s="12"/>
      <c r="AS314" s="12"/>
    </row>
    <row r="315" spans="1:51" outlineLevel="1" x14ac:dyDescent="0.2">
      <c r="A315" s="303"/>
      <c r="C315" s="21">
        <f t="shared" si="277"/>
        <v>2041</v>
      </c>
      <c r="D315" s="12"/>
      <c r="E315" s="12"/>
      <c r="F315" s="12"/>
      <c r="G315" s="12"/>
      <c r="H315" s="12"/>
      <c r="I315" s="12"/>
      <c r="J315" s="12"/>
      <c r="K315" s="12"/>
      <c r="L315" s="12"/>
      <c r="M315" s="12"/>
      <c r="N315" s="12"/>
      <c r="O315" s="12"/>
      <c r="P315" s="12"/>
      <c r="AC315" s="12">
        <f>AC$6/$E$287</f>
        <v>0</v>
      </c>
      <c r="AD315" s="12">
        <f>(2*AC359)/($E$288-(AD$289-$C315))</f>
        <v>0</v>
      </c>
      <c r="AE315" s="12">
        <f t="shared" si="276"/>
        <v>0</v>
      </c>
      <c r="AF315" s="12">
        <f t="shared" si="279"/>
        <v>0</v>
      </c>
      <c r="AG315" s="12">
        <f t="shared" si="279"/>
        <v>0</v>
      </c>
      <c r="AH315" s="12">
        <f t="shared" si="279"/>
        <v>0</v>
      </c>
      <c r="AI315" s="12">
        <f t="shared" si="279"/>
        <v>0</v>
      </c>
      <c r="AJ315" s="12">
        <f t="shared" si="279"/>
        <v>0</v>
      </c>
      <c r="AK315" s="12">
        <f t="shared" si="279"/>
        <v>0</v>
      </c>
      <c r="AL315" s="12">
        <f t="shared" si="279"/>
        <v>0</v>
      </c>
      <c r="AM315" s="12">
        <f t="shared" si="279"/>
        <v>0</v>
      </c>
      <c r="AN315" s="12">
        <f t="shared" si="279"/>
        <v>0</v>
      </c>
      <c r="AO315" s="12">
        <f t="shared" si="279"/>
        <v>0</v>
      </c>
      <c r="AP315" s="12"/>
      <c r="AQ315" s="12"/>
      <c r="AR315" s="12"/>
      <c r="AS315" s="12"/>
      <c r="AT315" s="12"/>
    </row>
    <row r="316" spans="1:51" outlineLevel="1" x14ac:dyDescent="0.2">
      <c r="A316" s="303"/>
      <c r="C316" s="21">
        <f t="shared" si="277"/>
        <v>2042</v>
      </c>
      <c r="D316" s="12"/>
      <c r="E316" s="12"/>
      <c r="F316" s="12"/>
      <c r="G316" s="12"/>
      <c r="H316" s="12"/>
      <c r="I316" s="12"/>
      <c r="J316" s="12"/>
      <c r="K316" s="12"/>
      <c r="L316" s="12"/>
      <c r="M316" s="12"/>
      <c r="N316" s="12"/>
      <c r="O316" s="12"/>
      <c r="P316" s="12"/>
      <c r="AD316" s="12">
        <f>AD$6/$E$287</f>
        <v>0</v>
      </c>
      <c r="AE316" s="12">
        <f>(2*AD360)/($E$288-(AE$289-$C316))</f>
        <v>0</v>
      </c>
      <c r="AF316" s="12">
        <f t="shared" si="276"/>
        <v>0</v>
      </c>
      <c r="AG316" s="12">
        <f t="shared" si="279"/>
        <v>0</v>
      </c>
      <c r="AH316" s="12">
        <f t="shared" si="279"/>
        <v>0</v>
      </c>
      <c r="AI316" s="12">
        <f t="shared" si="279"/>
        <v>0</v>
      </c>
      <c r="AJ316" s="12">
        <f t="shared" si="279"/>
        <v>0</v>
      </c>
      <c r="AK316" s="12">
        <f t="shared" si="279"/>
        <v>0</v>
      </c>
      <c r="AL316" s="12">
        <f t="shared" si="279"/>
        <v>0</v>
      </c>
      <c r="AM316" s="12">
        <f t="shared" si="279"/>
        <v>0</v>
      </c>
      <c r="AN316" s="12">
        <f t="shared" si="279"/>
        <v>0</v>
      </c>
      <c r="AO316" s="12">
        <f t="shared" si="279"/>
        <v>0</v>
      </c>
      <c r="AP316" s="12">
        <f t="shared" si="279"/>
        <v>0</v>
      </c>
      <c r="AQ316" s="12"/>
      <c r="AR316" s="12"/>
      <c r="AS316" s="12"/>
      <c r="AT316" s="12"/>
      <c r="AU316" s="12"/>
    </row>
    <row r="317" spans="1:51" outlineLevel="1" x14ac:dyDescent="0.2">
      <c r="A317" s="303"/>
      <c r="C317" s="21">
        <f t="shared" si="277"/>
        <v>2043</v>
      </c>
      <c r="D317" s="12"/>
      <c r="E317" s="12"/>
      <c r="F317" s="12"/>
      <c r="G317" s="12"/>
      <c r="H317" s="12"/>
      <c r="I317" s="12"/>
      <c r="J317" s="12"/>
      <c r="K317" s="12"/>
      <c r="L317" s="12"/>
      <c r="M317" s="12"/>
      <c r="N317" s="12"/>
      <c r="O317" s="12"/>
      <c r="P317" s="12"/>
      <c r="AE317" s="12">
        <f>AE$6/$E$287</f>
        <v>0</v>
      </c>
      <c r="AF317" s="12">
        <f>(2*AE361)/($E$288-(AF$289-$C317))</f>
        <v>0</v>
      </c>
      <c r="AG317" s="12">
        <f t="shared" si="276"/>
        <v>0</v>
      </c>
      <c r="AH317" s="12">
        <f t="shared" si="279"/>
        <v>0</v>
      </c>
      <c r="AI317" s="12">
        <f t="shared" si="279"/>
        <v>0</v>
      </c>
      <c r="AJ317" s="12">
        <f t="shared" si="279"/>
        <v>0</v>
      </c>
      <c r="AK317" s="12">
        <f t="shared" si="279"/>
        <v>0</v>
      </c>
      <c r="AL317" s="12">
        <f t="shared" si="279"/>
        <v>0</v>
      </c>
      <c r="AM317" s="12">
        <f t="shared" si="279"/>
        <v>0</v>
      </c>
      <c r="AN317" s="12">
        <f t="shared" si="279"/>
        <v>0</v>
      </c>
      <c r="AO317" s="12">
        <f t="shared" si="279"/>
        <v>0</v>
      </c>
      <c r="AP317" s="12">
        <f t="shared" si="279"/>
        <v>0</v>
      </c>
      <c r="AQ317" s="12">
        <f t="shared" si="279"/>
        <v>0</v>
      </c>
      <c r="AR317" s="12"/>
      <c r="AS317" s="12"/>
      <c r="AT317" s="12"/>
      <c r="AU317" s="12"/>
      <c r="AV317" s="12"/>
    </row>
    <row r="318" spans="1:51" outlineLevel="1" x14ac:dyDescent="0.2">
      <c r="A318" s="303"/>
      <c r="C318" s="21">
        <f t="shared" si="277"/>
        <v>2044</v>
      </c>
      <c r="D318" s="12"/>
      <c r="E318" s="12"/>
      <c r="F318" s="12"/>
      <c r="G318" s="12"/>
      <c r="H318" s="12"/>
      <c r="I318" s="12"/>
      <c r="J318" s="12"/>
      <c r="K318" s="12"/>
      <c r="L318" s="12"/>
      <c r="M318" s="12"/>
      <c r="N318" s="12"/>
      <c r="O318" s="12"/>
      <c r="P318" s="12"/>
      <c r="AF318" s="12">
        <f>AF$6/$E$287</f>
        <v>0</v>
      </c>
      <c r="AG318" s="12">
        <f>(2*AF362)/($E$288-(AG$289-$C318))</f>
        <v>0</v>
      </c>
      <c r="AH318" s="12">
        <f t="shared" si="276"/>
        <v>0</v>
      </c>
      <c r="AI318" s="12">
        <f t="shared" si="279"/>
        <v>0</v>
      </c>
      <c r="AJ318" s="12">
        <f t="shared" si="279"/>
        <v>0</v>
      </c>
      <c r="AK318" s="12">
        <f t="shared" si="279"/>
        <v>0</v>
      </c>
      <c r="AL318" s="12">
        <f t="shared" si="279"/>
        <v>0</v>
      </c>
      <c r="AM318" s="12">
        <f t="shared" si="279"/>
        <v>0</v>
      </c>
      <c r="AN318" s="12">
        <f t="shared" si="279"/>
        <v>0</v>
      </c>
      <c r="AO318" s="12">
        <f t="shared" si="279"/>
        <v>0</v>
      </c>
      <c r="AP318" s="12">
        <f t="shared" si="279"/>
        <v>0</v>
      </c>
      <c r="AQ318" s="12">
        <f t="shared" si="279"/>
        <v>0</v>
      </c>
      <c r="AR318" s="12"/>
      <c r="AS318" s="12"/>
      <c r="AT318" s="12"/>
      <c r="AU318" s="12"/>
      <c r="AV318" s="12"/>
      <c r="AW318" s="12"/>
    </row>
    <row r="319" spans="1:51" outlineLevel="1" x14ac:dyDescent="0.2">
      <c r="A319" s="303"/>
      <c r="C319" s="21">
        <f t="shared" si="277"/>
        <v>2045</v>
      </c>
      <c r="D319" s="12"/>
      <c r="E319" s="12"/>
      <c r="F319" s="12"/>
      <c r="G319" s="12"/>
      <c r="H319" s="12"/>
      <c r="I319" s="12"/>
      <c r="J319" s="12"/>
      <c r="K319" s="12"/>
      <c r="L319" s="12"/>
      <c r="M319" s="12"/>
      <c r="N319" s="12"/>
      <c r="O319" s="12"/>
      <c r="P319" s="12"/>
      <c r="AG319" s="12">
        <f>AG$6/$E$287</f>
        <v>0</v>
      </c>
      <c r="AH319" s="12">
        <f>(2*AG363)/($E$288-(AH$289-$C319))</f>
        <v>0</v>
      </c>
      <c r="AI319" s="12">
        <f t="shared" si="276"/>
        <v>0</v>
      </c>
      <c r="AJ319" s="12">
        <f t="shared" si="279"/>
        <v>0</v>
      </c>
      <c r="AK319" s="12">
        <f t="shared" si="279"/>
        <v>0</v>
      </c>
      <c r="AL319" s="12">
        <f t="shared" si="279"/>
        <v>0</v>
      </c>
      <c r="AM319" s="12">
        <f t="shared" si="279"/>
        <v>0</v>
      </c>
      <c r="AN319" s="12">
        <f t="shared" si="279"/>
        <v>0</v>
      </c>
      <c r="AO319" s="12">
        <f t="shared" si="279"/>
        <v>0</v>
      </c>
      <c r="AP319" s="12">
        <f t="shared" si="279"/>
        <v>0</v>
      </c>
      <c r="AQ319" s="12">
        <f t="shared" si="279"/>
        <v>0</v>
      </c>
      <c r="AR319" s="12"/>
      <c r="AS319" s="12"/>
      <c r="AT319" s="12"/>
      <c r="AU319" s="12"/>
      <c r="AV319" s="12"/>
      <c r="AW319" s="12"/>
      <c r="AX319" s="12"/>
    </row>
    <row r="320" spans="1:51" outlineLevel="1" x14ac:dyDescent="0.2">
      <c r="A320" s="303"/>
      <c r="C320" s="21">
        <f t="shared" si="277"/>
        <v>2046</v>
      </c>
      <c r="D320" s="12"/>
      <c r="E320" s="12"/>
      <c r="F320" s="12"/>
      <c r="G320" s="12"/>
      <c r="H320" s="12"/>
      <c r="I320" s="12"/>
      <c r="J320" s="12"/>
      <c r="K320" s="12"/>
      <c r="L320" s="12"/>
      <c r="M320" s="12"/>
      <c r="N320" s="12"/>
      <c r="O320" s="12"/>
      <c r="P320" s="12"/>
      <c r="AH320" s="12">
        <f>AH$6/$E$287</f>
        <v>0</v>
      </c>
      <c r="AI320" s="12">
        <f>(2*AH364)/($E$288-(AI$289-$C320))</f>
        <v>0</v>
      </c>
      <c r="AJ320" s="12">
        <f t="shared" si="276"/>
        <v>0</v>
      </c>
      <c r="AK320" s="12">
        <f t="shared" si="279"/>
        <v>0</v>
      </c>
      <c r="AL320" s="12">
        <f t="shared" si="279"/>
        <v>0</v>
      </c>
      <c r="AM320" s="12">
        <f t="shared" si="279"/>
        <v>0</v>
      </c>
      <c r="AN320" s="12">
        <f t="shared" si="279"/>
        <v>0</v>
      </c>
      <c r="AO320" s="12">
        <f t="shared" si="279"/>
        <v>0</v>
      </c>
      <c r="AP320" s="12">
        <f t="shared" si="279"/>
        <v>0</v>
      </c>
      <c r="AQ320" s="12">
        <f t="shared" si="279"/>
        <v>0</v>
      </c>
      <c r="AR320" s="12"/>
      <c r="AS320" s="12"/>
      <c r="AT320" s="12"/>
      <c r="AU320" s="12"/>
      <c r="AV320" s="12"/>
      <c r="AW320" s="12"/>
      <c r="AX320" s="12"/>
      <c r="AY320" s="12"/>
    </row>
    <row r="321" spans="1:55" outlineLevel="1" x14ac:dyDescent="0.2">
      <c r="A321" s="303"/>
      <c r="C321" s="21">
        <f t="shared" si="277"/>
        <v>2047</v>
      </c>
      <c r="D321" s="12"/>
      <c r="E321" s="12"/>
      <c r="F321" s="12"/>
      <c r="G321" s="12"/>
      <c r="H321" s="12"/>
      <c r="I321" s="12"/>
      <c r="J321" s="12"/>
      <c r="K321" s="12"/>
      <c r="L321" s="12"/>
      <c r="M321" s="12"/>
      <c r="N321" s="12"/>
      <c r="O321" s="12"/>
      <c r="P321" s="12"/>
      <c r="AI321" s="12">
        <f>AI$6/$E$287</f>
        <v>0</v>
      </c>
      <c r="AJ321" s="12">
        <f>(2*AI365)/($E$288-(AJ$289-$C321))</f>
        <v>0</v>
      </c>
      <c r="AK321" s="12">
        <f t="shared" si="276"/>
        <v>0</v>
      </c>
      <c r="AL321" s="12">
        <f t="shared" si="279"/>
        <v>0</v>
      </c>
      <c r="AM321" s="12">
        <f t="shared" si="279"/>
        <v>0</v>
      </c>
      <c r="AN321" s="12">
        <f t="shared" si="279"/>
        <v>0</v>
      </c>
      <c r="AO321" s="12">
        <f t="shared" si="279"/>
        <v>0</v>
      </c>
      <c r="AP321" s="12">
        <f t="shared" si="279"/>
        <v>0</v>
      </c>
      <c r="AQ321" s="12">
        <f t="shared" si="279"/>
        <v>0</v>
      </c>
      <c r="AR321" s="12"/>
      <c r="AS321" s="12"/>
      <c r="AT321" s="12"/>
      <c r="AU321" s="12"/>
      <c r="AV321" s="12"/>
      <c r="AW321" s="12"/>
      <c r="AX321" s="12"/>
      <c r="AY321" s="12"/>
      <c r="AZ321" s="12"/>
    </row>
    <row r="322" spans="1:55" outlineLevel="1" x14ac:dyDescent="0.2">
      <c r="A322" s="303"/>
      <c r="C322" s="21">
        <f t="shared" si="277"/>
        <v>2048</v>
      </c>
      <c r="D322" s="12"/>
      <c r="E322" s="12"/>
      <c r="F322" s="12"/>
      <c r="G322" s="12"/>
      <c r="H322" s="12"/>
      <c r="I322" s="12"/>
      <c r="J322" s="12"/>
      <c r="K322" s="12"/>
      <c r="L322" s="12"/>
      <c r="M322" s="12"/>
      <c r="N322" s="12"/>
      <c r="O322" s="12"/>
      <c r="P322" s="12"/>
      <c r="AJ322" s="12">
        <f>AJ$6/$E$287</f>
        <v>0</v>
      </c>
      <c r="AK322" s="12">
        <f>(2*AJ366)/($E$288-(AK$289-$C322))</f>
        <v>0</v>
      </c>
      <c r="AL322" s="12">
        <f t="shared" si="276"/>
        <v>0</v>
      </c>
      <c r="AM322" s="12">
        <f t="shared" si="279"/>
        <v>0</v>
      </c>
      <c r="AN322" s="12">
        <f t="shared" si="279"/>
        <v>0</v>
      </c>
      <c r="AO322" s="12">
        <f t="shared" si="279"/>
        <v>0</v>
      </c>
      <c r="AP322" s="12">
        <f t="shared" si="279"/>
        <v>0</v>
      </c>
      <c r="AQ322" s="12">
        <f t="shared" si="279"/>
        <v>0</v>
      </c>
      <c r="AR322" s="12"/>
      <c r="AS322" s="12"/>
      <c r="AT322" s="12"/>
      <c r="AU322" s="12"/>
      <c r="AV322" s="12"/>
      <c r="AW322" s="12"/>
      <c r="AX322" s="12"/>
      <c r="AY322" s="12"/>
      <c r="AZ322" s="12"/>
      <c r="BA322" s="12"/>
    </row>
    <row r="323" spans="1:55" outlineLevel="1" x14ac:dyDescent="0.2">
      <c r="A323" s="303"/>
      <c r="C323" s="21">
        <f t="shared" si="277"/>
        <v>2049</v>
      </c>
      <c r="D323" s="12"/>
      <c r="E323" s="12"/>
      <c r="F323" s="12"/>
      <c r="G323" s="12"/>
      <c r="H323" s="12"/>
      <c r="I323" s="12"/>
      <c r="J323" s="12"/>
      <c r="K323" s="12"/>
      <c r="L323" s="12"/>
      <c r="M323" s="12"/>
      <c r="N323" s="12"/>
      <c r="O323" s="12"/>
      <c r="P323" s="12"/>
      <c r="AK323" s="12">
        <f>AK$6/$E$287</f>
        <v>0</v>
      </c>
      <c r="AL323" s="12">
        <f>(2*AK367)/($E$288-(AL$289-$C323))</f>
        <v>0</v>
      </c>
      <c r="AM323" s="12">
        <f t="shared" si="276"/>
        <v>0</v>
      </c>
      <c r="AN323" s="12">
        <f t="shared" si="279"/>
        <v>0</v>
      </c>
      <c r="AO323" s="12">
        <f t="shared" si="279"/>
        <v>0</v>
      </c>
      <c r="AP323" s="12">
        <f t="shared" si="279"/>
        <v>0</v>
      </c>
      <c r="AQ323" s="12">
        <f t="shared" si="279"/>
        <v>0</v>
      </c>
      <c r="AR323" s="12"/>
      <c r="AS323" s="12"/>
      <c r="AT323" s="12"/>
      <c r="AU323" s="12"/>
      <c r="AV323" s="12"/>
      <c r="AW323" s="12"/>
      <c r="AX323" s="12"/>
      <c r="AY323" s="12"/>
      <c r="AZ323" s="12"/>
      <c r="BA323" s="12"/>
      <c r="BB323" s="12"/>
    </row>
    <row r="324" spans="1:55" outlineLevel="1" x14ac:dyDescent="0.2">
      <c r="A324" s="303"/>
      <c r="C324" s="21">
        <f t="shared" si="277"/>
        <v>2050</v>
      </c>
      <c r="D324" s="12"/>
      <c r="E324" s="12"/>
      <c r="F324" s="12"/>
      <c r="G324" s="12"/>
      <c r="H324" s="12"/>
      <c r="I324" s="12"/>
      <c r="J324" s="12"/>
      <c r="K324" s="12"/>
      <c r="L324" s="12"/>
      <c r="M324" s="12"/>
      <c r="N324" s="12"/>
      <c r="O324" s="12"/>
      <c r="P324" s="12"/>
      <c r="AK324" s="12"/>
      <c r="AL324" s="12">
        <f>AL$6/$E$287</f>
        <v>0</v>
      </c>
      <c r="AM324" s="12">
        <f>(2*AL368)/($E$288-(AM$289-$C324))</f>
        <v>0</v>
      </c>
      <c r="AN324" s="12">
        <f t="shared" si="276"/>
        <v>0</v>
      </c>
      <c r="AO324" s="12">
        <f t="shared" si="279"/>
        <v>0</v>
      </c>
      <c r="AP324" s="12">
        <f t="shared" si="279"/>
        <v>0</v>
      </c>
      <c r="AQ324" s="12">
        <f t="shared" si="279"/>
        <v>0</v>
      </c>
      <c r="AR324" s="12"/>
      <c r="AS324" s="12"/>
      <c r="AT324" s="12"/>
      <c r="AU324" s="12"/>
      <c r="AV324" s="12"/>
      <c r="AW324" s="12"/>
      <c r="AX324" s="12"/>
      <c r="AY324" s="12"/>
      <c r="AZ324" s="12"/>
      <c r="BA324" s="12"/>
      <c r="BB324" s="12"/>
    </row>
    <row r="325" spans="1:55" outlineLevel="1" x14ac:dyDescent="0.2">
      <c r="A325" s="303"/>
      <c r="C325" s="21">
        <f t="shared" si="277"/>
        <v>2051</v>
      </c>
      <c r="D325" s="12"/>
      <c r="E325" s="12"/>
      <c r="F325" s="12"/>
      <c r="G325" s="12"/>
      <c r="H325" s="12"/>
      <c r="I325" s="12"/>
      <c r="J325" s="12"/>
      <c r="K325" s="12"/>
      <c r="L325" s="12"/>
      <c r="M325" s="12"/>
      <c r="N325" s="12"/>
      <c r="O325" s="12"/>
      <c r="P325" s="12"/>
      <c r="AK325" s="12"/>
      <c r="AM325" s="12">
        <f>AM$6/$E$287</f>
        <v>0</v>
      </c>
      <c r="AN325" s="12">
        <f>(2*AM369)/($E$288-(AN$289-$C325))</f>
        <v>0</v>
      </c>
      <c r="AO325" s="12">
        <f t="shared" si="276"/>
        <v>0</v>
      </c>
      <c r="AP325" s="12">
        <f t="shared" si="279"/>
        <v>0</v>
      </c>
      <c r="AQ325" s="12">
        <f t="shared" si="279"/>
        <v>0</v>
      </c>
      <c r="AR325" s="12"/>
      <c r="AS325" s="12"/>
      <c r="AT325" s="12"/>
      <c r="AU325" s="12"/>
      <c r="AV325" s="12"/>
      <c r="AW325" s="12"/>
      <c r="AX325" s="12"/>
      <c r="AY325" s="12"/>
      <c r="AZ325" s="12"/>
      <c r="BA325" s="12"/>
      <c r="BB325" s="12"/>
    </row>
    <row r="326" spans="1:55" outlineLevel="1" x14ac:dyDescent="0.2">
      <c r="A326" s="303"/>
      <c r="C326" s="21">
        <f t="shared" si="277"/>
        <v>2052</v>
      </c>
      <c r="D326" s="12"/>
      <c r="E326" s="12"/>
      <c r="F326" s="12"/>
      <c r="G326" s="12"/>
      <c r="H326" s="12"/>
      <c r="I326" s="12"/>
      <c r="J326" s="12"/>
      <c r="K326" s="12"/>
      <c r="L326" s="12"/>
      <c r="M326" s="12"/>
      <c r="N326" s="12"/>
      <c r="O326" s="12"/>
      <c r="P326" s="12"/>
      <c r="AK326" s="12"/>
      <c r="AN326" s="12">
        <f>AN$6/$E$287</f>
        <v>0</v>
      </c>
      <c r="AO326" s="12">
        <f>(2*AN370)/($E$288-(AO$289-$C326))</f>
        <v>0</v>
      </c>
      <c r="AP326" s="12">
        <f t="shared" si="276"/>
        <v>0</v>
      </c>
      <c r="AQ326" s="12">
        <f t="shared" si="279"/>
        <v>0</v>
      </c>
      <c r="AR326" s="12"/>
      <c r="AS326" s="12"/>
      <c r="AT326" s="12"/>
      <c r="AU326" s="12"/>
      <c r="AV326" s="12"/>
      <c r="AW326" s="12"/>
      <c r="AX326" s="12"/>
      <c r="AY326" s="12"/>
      <c r="AZ326" s="12"/>
      <c r="BA326" s="12"/>
      <c r="BB326" s="12"/>
    </row>
    <row r="327" spans="1:55" outlineLevel="1" x14ac:dyDescent="0.2">
      <c r="A327" s="303"/>
      <c r="C327" s="21">
        <f t="shared" si="277"/>
        <v>2053</v>
      </c>
      <c r="D327" s="12"/>
      <c r="E327" s="12"/>
      <c r="F327" s="12"/>
      <c r="G327" s="12"/>
      <c r="H327" s="12"/>
      <c r="I327" s="12"/>
      <c r="J327" s="12"/>
      <c r="K327" s="12"/>
      <c r="L327" s="12"/>
      <c r="M327" s="12"/>
      <c r="N327" s="12"/>
      <c r="O327" s="12"/>
      <c r="P327" s="12"/>
      <c r="AK327" s="12"/>
      <c r="AO327" s="12">
        <f>AO$6/$E$287</f>
        <v>0</v>
      </c>
      <c r="AP327" s="12">
        <f>(2*AO371)/($E$288-(AP$289-$C327))</f>
        <v>0</v>
      </c>
      <c r="AQ327" s="12">
        <f t="shared" si="276"/>
        <v>0</v>
      </c>
      <c r="AR327" s="12"/>
      <c r="AS327" s="12"/>
      <c r="AT327" s="12"/>
      <c r="AU327" s="12"/>
      <c r="AV327" s="12"/>
      <c r="AW327" s="12"/>
      <c r="AX327" s="12"/>
      <c r="AY327" s="12"/>
      <c r="AZ327" s="12"/>
      <c r="BA327" s="12"/>
      <c r="BB327" s="12"/>
    </row>
    <row r="328" spans="1:55" outlineLevel="1" x14ac:dyDescent="0.2">
      <c r="A328" s="303"/>
      <c r="C328" s="21">
        <f t="shared" si="277"/>
        <v>2054</v>
      </c>
      <c r="D328" s="12"/>
      <c r="E328" s="12"/>
      <c r="F328" s="12"/>
      <c r="G328" s="12"/>
      <c r="H328" s="12"/>
      <c r="I328" s="12"/>
      <c r="J328" s="12"/>
      <c r="K328" s="12"/>
      <c r="L328" s="12"/>
      <c r="M328" s="12"/>
      <c r="N328" s="12"/>
      <c r="O328" s="12"/>
      <c r="P328" s="12"/>
      <c r="AK328" s="12"/>
      <c r="AP328" s="12">
        <f>AP$6/$E$287</f>
        <v>0</v>
      </c>
      <c r="AQ328" s="12">
        <f>(2*AP372)/($E$288-(AQ$289-$C328))</f>
        <v>0</v>
      </c>
      <c r="AR328" s="12"/>
      <c r="AS328" s="12"/>
      <c r="AT328" s="12"/>
      <c r="AU328" s="12"/>
      <c r="AV328" s="12"/>
      <c r="AW328" s="12"/>
      <c r="AX328" s="12"/>
      <c r="AY328" s="12"/>
      <c r="AZ328" s="12"/>
      <c r="BA328" s="12"/>
      <c r="BB328" s="12"/>
    </row>
    <row r="329" spans="1:55" outlineLevel="1" x14ac:dyDescent="0.2">
      <c r="A329" s="303"/>
      <c r="C329" s="21">
        <f t="shared" si="277"/>
        <v>2055</v>
      </c>
      <c r="D329" s="12"/>
      <c r="E329" s="12"/>
      <c r="F329" s="12"/>
      <c r="G329" s="12"/>
      <c r="H329" s="12"/>
      <c r="I329" s="12"/>
      <c r="J329" s="12"/>
      <c r="K329" s="12"/>
      <c r="L329" s="12"/>
      <c r="M329" s="12"/>
      <c r="N329" s="12"/>
      <c r="O329" s="12"/>
      <c r="P329" s="12"/>
      <c r="AQ329" s="12">
        <f>AQ$6/$E$287</f>
        <v>0</v>
      </c>
      <c r="AR329" s="12"/>
      <c r="AS329" s="12"/>
      <c r="AT329" s="12"/>
      <c r="AU329" s="12"/>
      <c r="AV329" s="12"/>
      <c r="AW329" s="12"/>
      <c r="AX329" s="12"/>
      <c r="AY329" s="12"/>
      <c r="AZ329" s="12"/>
      <c r="BA329" s="12"/>
      <c r="BB329" s="12"/>
      <c r="BC329" s="12"/>
    </row>
    <row r="330" spans="1:55" outlineLevel="1" x14ac:dyDescent="0.2">
      <c r="A330" s="303"/>
      <c r="C330" s="302" t="s">
        <v>212</v>
      </c>
      <c r="D330" s="15">
        <f t="shared" ref="D330:AQ330" si="280">SUM(D290:D329)</f>
        <v>0</v>
      </c>
      <c r="E330" s="15">
        <f t="shared" si="280"/>
        <v>0</v>
      </c>
      <c r="F330" s="15">
        <f t="shared" si="280"/>
        <v>0</v>
      </c>
      <c r="G330" s="15">
        <f t="shared" si="280"/>
        <v>0</v>
      </c>
      <c r="H330" s="15">
        <f t="shared" si="280"/>
        <v>0</v>
      </c>
      <c r="I330" s="15">
        <f t="shared" si="280"/>
        <v>0</v>
      </c>
      <c r="J330" s="15">
        <f t="shared" si="280"/>
        <v>0</v>
      </c>
      <c r="K330" s="15">
        <f t="shared" si="280"/>
        <v>0</v>
      </c>
      <c r="L330" s="15">
        <f t="shared" si="280"/>
        <v>0</v>
      </c>
      <c r="M330" s="15">
        <f t="shared" si="280"/>
        <v>0</v>
      </c>
      <c r="N330" s="15">
        <f t="shared" si="280"/>
        <v>0</v>
      </c>
      <c r="O330" s="15">
        <f t="shared" si="280"/>
        <v>0</v>
      </c>
      <c r="P330" s="15">
        <f t="shared" si="280"/>
        <v>0</v>
      </c>
      <c r="Q330" s="15">
        <f t="shared" si="280"/>
        <v>0</v>
      </c>
      <c r="R330" s="15">
        <f t="shared" si="280"/>
        <v>0</v>
      </c>
      <c r="S330" s="15">
        <f t="shared" si="280"/>
        <v>0</v>
      </c>
      <c r="T330" s="15">
        <f t="shared" si="280"/>
        <v>0</v>
      </c>
      <c r="U330" s="15">
        <f t="shared" si="280"/>
        <v>0</v>
      </c>
      <c r="V330" s="15">
        <f t="shared" si="280"/>
        <v>0</v>
      </c>
      <c r="W330" s="15">
        <f t="shared" si="280"/>
        <v>0</v>
      </c>
      <c r="X330" s="15">
        <f t="shared" si="280"/>
        <v>0</v>
      </c>
      <c r="Y330" s="15">
        <f t="shared" si="280"/>
        <v>0</v>
      </c>
      <c r="Z330" s="15">
        <f t="shared" si="280"/>
        <v>0</v>
      </c>
      <c r="AA330" s="15">
        <f t="shared" si="280"/>
        <v>0</v>
      </c>
      <c r="AB330" s="15">
        <f t="shared" si="280"/>
        <v>0</v>
      </c>
      <c r="AC330" s="15">
        <f t="shared" si="280"/>
        <v>0</v>
      </c>
      <c r="AD330" s="15">
        <f t="shared" si="280"/>
        <v>0</v>
      </c>
      <c r="AE330" s="15">
        <f t="shared" si="280"/>
        <v>0</v>
      </c>
      <c r="AF330" s="15">
        <f t="shared" si="280"/>
        <v>0</v>
      </c>
      <c r="AG330" s="15">
        <f t="shared" si="280"/>
        <v>0</v>
      </c>
      <c r="AH330" s="15">
        <f t="shared" si="280"/>
        <v>0</v>
      </c>
      <c r="AI330" s="15">
        <f t="shared" si="280"/>
        <v>0</v>
      </c>
      <c r="AJ330" s="15">
        <f t="shared" si="280"/>
        <v>0</v>
      </c>
      <c r="AK330" s="15">
        <f t="shared" si="280"/>
        <v>0</v>
      </c>
      <c r="AL330" s="15">
        <f t="shared" si="280"/>
        <v>0</v>
      </c>
      <c r="AM330" s="15">
        <f t="shared" si="280"/>
        <v>0</v>
      </c>
      <c r="AN330" s="15">
        <f t="shared" si="280"/>
        <v>0</v>
      </c>
      <c r="AO330" s="15">
        <f t="shared" si="280"/>
        <v>0</v>
      </c>
      <c r="AP330" s="15">
        <f t="shared" si="280"/>
        <v>0</v>
      </c>
      <c r="AQ330" s="15">
        <f t="shared" si="280"/>
        <v>0</v>
      </c>
    </row>
    <row r="331" spans="1:55" outlineLevel="1" x14ac:dyDescent="0.2">
      <c r="A331" s="303"/>
      <c r="C331" s="17"/>
      <c r="D331" s="16"/>
      <c r="E331" s="16"/>
      <c r="F331" s="16"/>
      <c r="G331" s="16"/>
      <c r="H331" s="16"/>
      <c r="I331" s="16"/>
      <c r="J331" s="16"/>
      <c r="K331" s="16"/>
      <c r="L331" s="16"/>
      <c r="M331" s="16"/>
      <c r="N331" s="16"/>
      <c r="O331" s="16"/>
    </row>
    <row r="332" spans="1:55" outlineLevel="1" x14ac:dyDescent="0.2">
      <c r="A332" s="303"/>
      <c r="C332" s="22" t="s">
        <v>34</v>
      </c>
      <c r="D332" s="12"/>
      <c r="E332" s="12"/>
      <c r="F332" s="12"/>
      <c r="G332" s="12"/>
      <c r="I332" s="12"/>
      <c r="J332" s="12"/>
      <c r="K332" s="12"/>
      <c r="L332" s="12"/>
      <c r="M332" s="12"/>
      <c r="N332" s="12"/>
      <c r="O332" s="12"/>
    </row>
    <row r="333" spans="1:55" outlineLevel="1" x14ac:dyDescent="0.2">
      <c r="A333" s="303"/>
      <c r="C333" s="19"/>
      <c r="D333" s="18">
        <f>'Peňažné toky projektu'!$B$18</f>
        <v>2016</v>
      </c>
      <c r="E333" s="18">
        <f t="shared" ref="E333" si="281">D333+1</f>
        <v>2017</v>
      </c>
      <c r="F333" s="18">
        <f t="shared" ref="F333" si="282">E333+1</f>
        <v>2018</v>
      </c>
      <c r="G333" s="18">
        <f t="shared" ref="G333" si="283">F333+1</f>
        <v>2019</v>
      </c>
      <c r="H333" s="18">
        <f t="shared" ref="H333" si="284">G333+1</f>
        <v>2020</v>
      </c>
      <c r="I333" s="18">
        <f t="shared" ref="I333" si="285">H333+1</f>
        <v>2021</v>
      </c>
      <c r="J333" s="18">
        <f t="shared" ref="J333" si="286">I333+1</f>
        <v>2022</v>
      </c>
      <c r="K333" s="18">
        <f t="shared" ref="K333" si="287">J333+1</f>
        <v>2023</v>
      </c>
      <c r="L333" s="18">
        <f t="shared" ref="L333" si="288">K333+1</f>
        <v>2024</v>
      </c>
      <c r="M333" s="18">
        <f t="shared" ref="M333" si="289">L333+1</f>
        <v>2025</v>
      </c>
      <c r="N333" s="18">
        <f t="shared" ref="N333" si="290">M333+1</f>
        <v>2026</v>
      </c>
      <c r="O333" s="18">
        <f t="shared" ref="O333" si="291">N333+1</f>
        <v>2027</v>
      </c>
      <c r="P333" s="18">
        <f t="shared" ref="P333" si="292">O333+1</f>
        <v>2028</v>
      </c>
      <c r="Q333" s="18">
        <f t="shared" ref="Q333" si="293">P333+1</f>
        <v>2029</v>
      </c>
      <c r="R333" s="18">
        <f t="shared" ref="R333" si="294">Q333+1</f>
        <v>2030</v>
      </c>
      <c r="S333" s="18">
        <f t="shared" ref="S333" si="295">R333+1</f>
        <v>2031</v>
      </c>
      <c r="T333" s="18">
        <f t="shared" ref="T333" si="296">S333+1</f>
        <v>2032</v>
      </c>
      <c r="U333" s="18">
        <f t="shared" ref="U333" si="297">T333+1</f>
        <v>2033</v>
      </c>
      <c r="V333" s="18">
        <f t="shared" ref="V333" si="298">U333+1</f>
        <v>2034</v>
      </c>
      <c r="W333" s="18">
        <f t="shared" ref="W333" si="299">V333+1</f>
        <v>2035</v>
      </c>
      <c r="X333" s="18">
        <f t="shared" ref="X333" si="300">W333+1</f>
        <v>2036</v>
      </c>
      <c r="Y333" s="18">
        <f t="shared" ref="Y333" si="301">X333+1</f>
        <v>2037</v>
      </c>
      <c r="Z333" s="18">
        <f t="shared" ref="Z333" si="302">Y333+1</f>
        <v>2038</v>
      </c>
      <c r="AA333" s="18">
        <f t="shared" ref="AA333" si="303">Z333+1</f>
        <v>2039</v>
      </c>
      <c r="AB333" s="18">
        <f t="shared" ref="AB333" si="304">AA333+1</f>
        <v>2040</v>
      </c>
      <c r="AC333" s="18">
        <f t="shared" ref="AC333" si="305">AB333+1</f>
        <v>2041</v>
      </c>
      <c r="AD333" s="18">
        <f t="shared" ref="AD333" si="306">AC333+1</f>
        <v>2042</v>
      </c>
      <c r="AE333" s="18">
        <f t="shared" ref="AE333" si="307">AD333+1</f>
        <v>2043</v>
      </c>
      <c r="AF333" s="18">
        <f t="shared" ref="AF333" si="308">AE333+1</f>
        <v>2044</v>
      </c>
      <c r="AG333" s="18">
        <f t="shared" ref="AG333" si="309">AF333+1</f>
        <v>2045</v>
      </c>
      <c r="AH333" s="18">
        <f t="shared" ref="AH333" si="310">AG333+1</f>
        <v>2046</v>
      </c>
      <c r="AI333" s="18">
        <f t="shared" ref="AI333" si="311">AH333+1</f>
        <v>2047</v>
      </c>
      <c r="AJ333" s="18">
        <f t="shared" ref="AJ333" si="312">AI333+1</f>
        <v>2048</v>
      </c>
      <c r="AK333" s="18">
        <f t="shared" ref="AK333" si="313">AJ333+1</f>
        <v>2049</v>
      </c>
      <c r="AL333" s="18">
        <f t="shared" ref="AL333" si="314">AK333+1</f>
        <v>2050</v>
      </c>
      <c r="AM333" s="18">
        <f t="shared" ref="AM333" si="315">AL333+1</f>
        <v>2051</v>
      </c>
      <c r="AN333" s="18">
        <f t="shared" ref="AN333" si="316">AM333+1</f>
        <v>2052</v>
      </c>
      <c r="AO333" s="18">
        <f t="shared" ref="AO333" si="317">AN333+1</f>
        <v>2053</v>
      </c>
      <c r="AP333" s="18">
        <f t="shared" ref="AP333" si="318">AO333+1</f>
        <v>2054</v>
      </c>
      <c r="AQ333" s="18">
        <f t="shared" ref="AQ333" si="319">AP333+1</f>
        <v>2055</v>
      </c>
    </row>
    <row r="334" spans="1:55" outlineLevel="1" x14ac:dyDescent="0.2">
      <c r="A334" s="303"/>
      <c r="C334" s="21">
        <f>D333</f>
        <v>2016</v>
      </c>
      <c r="D334" s="12">
        <f>D$6-D290</f>
        <v>0</v>
      </c>
      <c r="E334" s="12">
        <f>D334-E290</f>
        <v>0</v>
      </c>
      <c r="F334" s="12">
        <f>E334-F290</f>
        <v>0</v>
      </c>
      <c r="G334" s="12">
        <f>F334-G290</f>
        <v>0</v>
      </c>
      <c r="H334" s="12">
        <f t="shared" ref="H334:AQ369" si="320">G334-H290</f>
        <v>0</v>
      </c>
      <c r="I334" s="12">
        <f t="shared" si="320"/>
        <v>0</v>
      </c>
      <c r="J334" s="12">
        <f t="shared" si="320"/>
        <v>0</v>
      </c>
      <c r="K334" s="12">
        <f t="shared" si="320"/>
        <v>0</v>
      </c>
      <c r="L334" s="12">
        <f t="shared" si="320"/>
        <v>0</v>
      </c>
      <c r="M334" s="12">
        <f t="shared" si="320"/>
        <v>0</v>
      </c>
      <c r="N334" s="12">
        <f t="shared" si="320"/>
        <v>0</v>
      </c>
      <c r="O334" s="12">
        <f t="shared" si="320"/>
        <v>0</v>
      </c>
      <c r="P334" s="12"/>
      <c r="Q334" s="12"/>
      <c r="R334" s="12"/>
    </row>
    <row r="335" spans="1:55" outlineLevel="1" x14ac:dyDescent="0.2">
      <c r="A335" s="303"/>
      <c r="C335" s="21">
        <f>C334+1</f>
        <v>2017</v>
      </c>
      <c r="D335" s="12"/>
      <c r="E335" s="12">
        <f>E$6-E291</f>
        <v>0</v>
      </c>
      <c r="F335" s="12">
        <f>E335-F291</f>
        <v>0</v>
      </c>
      <c r="G335" s="12">
        <f>F335-G291</f>
        <v>0</v>
      </c>
      <c r="H335" s="12">
        <f>G335-H291</f>
        <v>0</v>
      </c>
      <c r="I335" s="12">
        <f t="shared" si="320"/>
        <v>0</v>
      </c>
      <c r="J335" s="12">
        <f t="shared" si="320"/>
        <v>0</v>
      </c>
      <c r="K335" s="12">
        <f t="shared" si="320"/>
        <v>0</v>
      </c>
      <c r="L335" s="12">
        <f t="shared" si="320"/>
        <v>0</v>
      </c>
      <c r="M335" s="12">
        <f t="shared" si="320"/>
        <v>0</v>
      </c>
      <c r="N335" s="12">
        <f t="shared" si="320"/>
        <v>0</v>
      </c>
      <c r="O335" s="12">
        <f t="shared" si="320"/>
        <v>0</v>
      </c>
      <c r="P335" s="12">
        <f t="shared" si="320"/>
        <v>0</v>
      </c>
    </row>
    <row r="336" spans="1:55" outlineLevel="1" x14ac:dyDescent="0.2">
      <c r="A336" s="303"/>
      <c r="C336" s="21">
        <f t="shared" ref="C336:C373" si="321">C335+1</f>
        <v>2018</v>
      </c>
      <c r="D336" s="12"/>
      <c r="E336" s="12"/>
      <c r="F336" s="12">
        <f>F$6-F292</f>
        <v>0</v>
      </c>
      <c r="G336" s="12">
        <f>F336-G292</f>
        <v>0</v>
      </c>
      <c r="H336" s="12">
        <f>G336-H292</f>
        <v>0</v>
      </c>
      <c r="I336" s="12">
        <f>H336-I292</f>
        <v>0</v>
      </c>
      <c r="J336" s="12">
        <f t="shared" si="320"/>
        <v>0</v>
      </c>
      <c r="K336" s="12">
        <f t="shared" si="320"/>
        <v>0</v>
      </c>
      <c r="L336" s="12">
        <f t="shared" si="320"/>
        <v>0</v>
      </c>
      <c r="M336" s="12">
        <f t="shared" si="320"/>
        <v>0</v>
      </c>
      <c r="N336" s="12">
        <f t="shared" si="320"/>
        <v>0</v>
      </c>
      <c r="O336" s="12">
        <f t="shared" si="320"/>
        <v>0</v>
      </c>
      <c r="P336" s="12">
        <f t="shared" si="320"/>
        <v>0</v>
      </c>
      <c r="Q336" s="12">
        <f t="shared" si="320"/>
        <v>0</v>
      </c>
    </row>
    <row r="337" spans="1:33" outlineLevel="1" x14ac:dyDescent="0.2">
      <c r="A337" s="303"/>
      <c r="C337" s="21">
        <f t="shared" si="321"/>
        <v>2019</v>
      </c>
      <c r="D337" s="12"/>
      <c r="E337" s="12"/>
      <c r="F337" s="12"/>
      <c r="G337" s="12">
        <f>G$6-G293</f>
        <v>0</v>
      </c>
      <c r="H337" s="12">
        <f>G337-H293</f>
        <v>0</v>
      </c>
      <c r="I337" s="12">
        <f>H337-I293</f>
        <v>0</v>
      </c>
      <c r="J337" s="12">
        <f>I337-J293</f>
        <v>0</v>
      </c>
      <c r="K337" s="12">
        <f t="shared" si="320"/>
        <v>0</v>
      </c>
      <c r="L337" s="12">
        <f t="shared" si="320"/>
        <v>0</v>
      </c>
      <c r="M337" s="12">
        <f t="shared" si="320"/>
        <v>0</v>
      </c>
      <c r="N337" s="12">
        <f t="shared" si="320"/>
        <v>0</v>
      </c>
      <c r="O337" s="12">
        <f t="shared" si="320"/>
        <v>0</v>
      </c>
      <c r="P337" s="12">
        <f t="shared" si="320"/>
        <v>0</v>
      </c>
      <c r="Q337" s="12">
        <f t="shared" si="320"/>
        <v>0</v>
      </c>
      <c r="R337" s="12">
        <f t="shared" si="320"/>
        <v>0</v>
      </c>
    </row>
    <row r="338" spans="1:33" outlineLevel="1" x14ac:dyDescent="0.2">
      <c r="A338" s="303"/>
      <c r="C338" s="21">
        <f t="shared" si="321"/>
        <v>2020</v>
      </c>
      <c r="D338" s="12"/>
      <c r="E338" s="12"/>
      <c r="F338" s="12"/>
      <c r="G338" s="12"/>
      <c r="H338" s="12">
        <f>H$6-H294</f>
        <v>0</v>
      </c>
      <c r="I338" s="12">
        <f>H338-I294</f>
        <v>0</v>
      </c>
      <c r="J338" s="12">
        <f>I338-J294</f>
        <v>0</v>
      </c>
      <c r="K338" s="12">
        <f>J338-K294</f>
        <v>0</v>
      </c>
      <c r="L338" s="12">
        <f t="shared" si="320"/>
        <v>0</v>
      </c>
      <c r="M338" s="12">
        <f t="shared" si="320"/>
        <v>0</v>
      </c>
      <c r="N338" s="12">
        <f t="shared" si="320"/>
        <v>0</v>
      </c>
      <c r="O338" s="12">
        <f t="shared" si="320"/>
        <v>0</v>
      </c>
      <c r="P338" s="12">
        <f t="shared" si="320"/>
        <v>0</v>
      </c>
      <c r="Q338" s="12">
        <f t="shared" si="320"/>
        <v>0</v>
      </c>
      <c r="R338" s="12">
        <f t="shared" si="320"/>
        <v>0</v>
      </c>
      <c r="S338" s="12">
        <f t="shared" si="320"/>
        <v>0</v>
      </c>
    </row>
    <row r="339" spans="1:33" outlineLevel="1" x14ac:dyDescent="0.2">
      <c r="A339" s="303"/>
      <c r="C339" s="21">
        <f t="shared" si="321"/>
        <v>2021</v>
      </c>
      <c r="I339" s="12">
        <f>I$6-I295</f>
        <v>0</v>
      </c>
      <c r="J339" s="12">
        <f>I339-J295</f>
        <v>0</v>
      </c>
      <c r="K339" s="12">
        <f>J339-K295</f>
        <v>0</v>
      </c>
      <c r="L339" s="12">
        <f>K339-L295</f>
        <v>0</v>
      </c>
      <c r="M339" s="12">
        <f t="shared" si="320"/>
        <v>0</v>
      </c>
      <c r="N339" s="12">
        <f t="shared" si="320"/>
        <v>0</v>
      </c>
      <c r="O339" s="12">
        <f t="shared" si="320"/>
        <v>0</v>
      </c>
      <c r="P339" s="12">
        <f t="shared" si="320"/>
        <v>0</v>
      </c>
      <c r="Q339" s="12">
        <f t="shared" si="320"/>
        <v>0</v>
      </c>
      <c r="R339" s="12">
        <f t="shared" si="320"/>
        <v>0</v>
      </c>
      <c r="S339" s="12">
        <f t="shared" si="320"/>
        <v>0</v>
      </c>
      <c r="T339" s="12">
        <f t="shared" si="320"/>
        <v>0</v>
      </c>
    </row>
    <row r="340" spans="1:33" outlineLevel="1" x14ac:dyDescent="0.2">
      <c r="A340" s="303"/>
      <c r="C340" s="21">
        <f t="shared" si="321"/>
        <v>2022</v>
      </c>
      <c r="J340" s="12">
        <f>J$6-J296</f>
        <v>0</v>
      </c>
      <c r="K340" s="12">
        <f>J340-K296</f>
        <v>0</v>
      </c>
      <c r="L340" s="12">
        <f>K340-L296</f>
        <v>0</v>
      </c>
      <c r="M340" s="12">
        <f>L340-M296</f>
        <v>0</v>
      </c>
      <c r="N340" s="12">
        <f t="shared" si="320"/>
        <v>0</v>
      </c>
      <c r="O340" s="12">
        <f t="shared" si="320"/>
        <v>0</v>
      </c>
      <c r="P340" s="12">
        <f t="shared" si="320"/>
        <v>0</v>
      </c>
      <c r="Q340" s="12">
        <f t="shared" si="320"/>
        <v>0</v>
      </c>
      <c r="R340" s="12">
        <f t="shared" si="320"/>
        <v>0</v>
      </c>
      <c r="S340" s="12">
        <f t="shared" si="320"/>
        <v>0</v>
      </c>
      <c r="T340" s="12">
        <f t="shared" si="320"/>
        <v>0</v>
      </c>
      <c r="U340" s="12">
        <f t="shared" si="320"/>
        <v>0</v>
      </c>
    </row>
    <row r="341" spans="1:33" outlineLevel="1" x14ac:dyDescent="0.2">
      <c r="A341" s="303"/>
      <c r="C341" s="21">
        <f t="shared" si="321"/>
        <v>2023</v>
      </c>
      <c r="K341" s="12">
        <f>K$6-K297</f>
        <v>0</v>
      </c>
      <c r="L341" s="12">
        <f>K341-L297</f>
        <v>0</v>
      </c>
      <c r="M341" s="12">
        <f>L341-M297</f>
        <v>0</v>
      </c>
      <c r="N341" s="12">
        <f>M341-N297</f>
        <v>0</v>
      </c>
      <c r="O341" s="12">
        <f t="shared" si="320"/>
        <v>0</v>
      </c>
      <c r="P341" s="12">
        <f t="shared" si="320"/>
        <v>0</v>
      </c>
      <c r="Q341" s="12">
        <f t="shared" si="320"/>
        <v>0</v>
      </c>
      <c r="R341" s="12">
        <f t="shared" si="320"/>
        <v>0</v>
      </c>
      <c r="S341" s="12">
        <f t="shared" si="320"/>
        <v>0</v>
      </c>
      <c r="T341" s="12">
        <f t="shared" si="320"/>
        <v>0</v>
      </c>
      <c r="U341" s="12">
        <f t="shared" si="320"/>
        <v>0</v>
      </c>
      <c r="V341" s="12">
        <f t="shared" si="320"/>
        <v>0</v>
      </c>
    </row>
    <row r="342" spans="1:33" outlineLevel="1" x14ac:dyDescent="0.2">
      <c r="A342" s="303"/>
      <c r="C342" s="21">
        <f t="shared" si="321"/>
        <v>2024</v>
      </c>
      <c r="L342" s="12">
        <f>L$6-L298</f>
        <v>0</v>
      </c>
      <c r="M342" s="12">
        <f>L342-M298</f>
        <v>0</v>
      </c>
      <c r="N342" s="12">
        <f>M342-N298</f>
        <v>0</v>
      </c>
      <c r="O342" s="12">
        <f>N342-O298</f>
        <v>0</v>
      </c>
      <c r="P342" s="12">
        <f t="shared" si="320"/>
        <v>0</v>
      </c>
      <c r="Q342" s="12">
        <f t="shared" si="320"/>
        <v>0</v>
      </c>
      <c r="R342" s="12">
        <f t="shared" si="320"/>
        <v>0</v>
      </c>
      <c r="S342" s="12">
        <f t="shared" si="320"/>
        <v>0</v>
      </c>
      <c r="T342" s="12">
        <f t="shared" si="320"/>
        <v>0</v>
      </c>
      <c r="U342" s="12">
        <f t="shared" si="320"/>
        <v>0</v>
      </c>
      <c r="V342" s="12">
        <f t="shared" si="320"/>
        <v>0</v>
      </c>
      <c r="W342" s="12">
        <f t="shared" si="320"/>
        <v>0</v>
      </c>
    </row>
    <row r="343" spans="1:33" outlineLevel="1" x14ac:dyDescent="0.2">
      <c r="A343" s="303"/>
      <c r="C343" s="21">
        <f t="shared" si="321"/>
        <v>2025</v>
      </c>
      <c r="M343" s="12">
        <f>M$6-M299</f>
        <v>0</v>
      </c>
      <c r="N343" s="12">
        <f>M343-N299</f>
        <v>0</v>
      </c>
      <c r="O343" s="12">
        <f>N343-O299</f>
        <v>0</v>
      </c>
      <c r="P343" s="12">
        <f>O343-P299</f>
        <v>0</v>
      </c>
      <c r="Q343" s="12">
        <f t="shared" si="320"/>
        <v>0</v>
      </c>
      <c r="R343" s="12">
        <f t="shared" si="320"/>
        <v>0</v>
      </c>
      <c r="S343" s="12">
        <f t="shared" si="320"/>
        <v>0</v>
      </c>
      <c r="T343" s="12">
        <f t="shared" si="320"/>
        <v>0</v>
      </c>
      <c r="U343" s="12">
        <f t="shared" si="320"/>
        <v>0</v>
      </c>
      <c r="V343" s="12">
        <f t="shared" si="320"/>
        <v>0</v>
      </c>
      <c r="W343" s="12">
        <f t="shared" si="320"/>
        <v>0</v>
      </c>
      <c r="X343" s="12">
        <f t="shared" ref="X343:AM358" si="322">W343-X299</f>
        <v>0</v>
      </c>
    </row>
    <row r="344" spans="1:33" outlineLevel="1" x14ac:dyDescent="0.2">
      <c r="A344" s="303"/>
      <c r="C344" s="21">
        <f t="shared" si="321"/>
        <v>2026</v>
      </c>
      <c r="N344" s="12">
        <f>N$6-N300</f>
        <v>0</v>
      </c>
      <c r="O344" s="12">
        <f>N344-O300</f>
        <v>0</v>
      </c>
      <c r="P344" s="12">
        <f>O344-P300</f>
        <v>0</v>
      </c>
      <c r="Q344" s="12">
        <f>P344-Q300</f>
        <v>0</v>
      </c>
      <c r="R344" s="12">
        <f t="shared" si="320"/>
        <v>0</v>
      </c>
      <c r="S344" s="12">
        <f t="shared" si="320"/>
        <v>0</v>
      </c>
      <c r="T344" s="12">
        <f t="shared" si="320"/>
        <v>0</v>
      </c>
      <c r="U344" s="12">
        <f t="shared" si="320"/>
        <v>0</v>
      </c>
      <c r="V344" s="12">
        <f t="shared" si="320"/>
        <v>0</v>
      </c>
      <c r="W344" s="12">
        <f t="shared" si="320"/>
        <v>0</v>
      </c>
      <c r="X344" s="12">
        <f t="shared" si="322"/>
        <v>0</v>
      </c>
      <c r="Y344" s="12">
        <f t="shared" si="322"/>
        <v>0</v>
      </c>
    </row>
    <row r="345" spans="1:33" outlineLevel="1" x14ac:dyDescent="0.2">
      <c r="A345" s="303"/>
      <c r="C345" s="21">
        <f t="shared" si="321"/>
        <v>2027</v>
      </c>
      <c r="O345" s="12">
        <f>O$6-O301</f>
        <v>0</v>
      </c>
      <c r="P345" s="12">
        <f>O345-P301</f>
        <v>0</v>
      </c>
      <c r="Q345" s="12">
        <f>P345-Q301</f>
        <v>0</v>
      </c>
      <c r="R345" s="12">
        <f>Q345-R301</f>
        <v>0</v>
      </c>
      <c r="S345" s="12">
        <f t="shared" si="320"/>
        <v>0</v>
      </c>
      <c r="T345" s="12">
        <f t="shared" si="320"/>
        <v>0</v>
      </c>
      <c r="U345" s="12">
        <f t="shared" si="320"/>
        <v>0</v>
      </c>
      <c r="V345" s="12">
        <f t="shared" si="320"/>
        <v>0</v>
      </c>
      <c r="W345" s="12">
        <f t="shared" si="320"/>
        <v>0</v>
      </c>
      <c r="X345" s="12">
        <f t="shared" si="322"/>
        <v>0</v>
      </c>
      <c r="Y345" s="12">
        <f t="shared" si="322"/>
        <v>0</v>
      </c>
      <c r="Z345" s="12">
        <f t="shared" si="322"/>
        <v>0</v>
      </c>
    </row>
    <row r="346" spans="1:33" outlineLevel="1" x14ac:dyDescent="0.2">
      <c r="A346" s="303"/>
      <c r="C346" s="21">
        <f t="shared" si="321"/>
        <v>2028</v>
      </c>
      <c r="P346" s="12">
        <f>P$6-P302</f>
        <v>0</v>
      </c>
      <c r="Q346" s="12">
        <f>P346-Q302</f>
        <v>0</v>
      </c>
      <c r="R346" s="12">
        <f>Q346-R302</f>
        <v>0</v>
      </c>
      <c r="S346" s="12">
        <f>R346-S302</f>
        <v>0</v>
      </c>
      <c r="T346" s="12">
        <f t="shared" si="320"/>
        <v>0</v>
      </c>
      <c r="U346" s="12">
        <f t="shared" si="320"/>
        <v>0</v>
      </c>
      <c r="V346" s="12">
        <f t="shared" si="320"/>
        <v>0</v>
      </c>
      <c r="W346" s="12">
        <f t="shared" si="320"/>
        <v>0</v>
      </c>
      <c r="X346" s="12">
        <f t="shared" si="322"/>
        <v>0</v>
      </c>
      <c r="Y346" s="12">
        <f t="shared" si="322"/>
        <v>0</v>
      </c>
      <c r="Z346" s="12">
        <f t="shared" si="322"/>
        <v>0</v>
      </c>
      <c r="AA346" s="12">
        <f t="shared" si="322"/>
        <v>0</v>
      </c>
    </row>
    <row r="347" spans="1:33" outlineLevel="1" x14ac:dyDescent="0.2">
      <c r="A347" s="303"/>
      <c r="C347" s="21">
        <f t="shared" si="321"/>
        <v>2029</v>
      </c>
      <c r="Q347" s="12">
        <f>Q$6-Q303</f>
        <v>0</v>
      </c>
      <c r="R347" s="12">
        <f>Q347-R303</f>
        <v>0</v>
      </c>
      <c r="S347" s="12">
        <f>R347-S303</f>
        <v>0</v>
      </c>
      <c r="T347" s="12">
        <f>S347-T303</f>
        <v>0</v>
      </c>
      <c r="U347" s="12">
        <f t="shared" si="320"/>
        <v>0</v>
      </c>
      <c r="V347" s="12">
        <f t="shared" si="320"/>
        <v>0</v>
      </c>
      <c r="W347" s="12">
        <f t="shared" si="320"/>
        <v>0</v>
      </c>
      <c r="X347" s="12">
        <f t="shared" si="322"/>
        <v>0</v>
      </c>
      <c r="Y347" s="12">
        <f t="shared" si="322"/>
        <v>0</v>
      </c>
      <c r="Z347" s="12">
        <f t="shared" si="322"/>
        <v>0</v>
      </c>
      <c r="AA347" s="12">
        <f t="shared" si="322"/>
        <v>0</v>
      </c>
      <c r="AB347" s="12">
        <f t="shared" si="322"/>
        <v>0</v>
      </c>
    </row>
    <row r="348" spans="1:33" outlineLevel="1" x14ac:dyDescent="0.2">
      <c r="A348" s="303"/>
      <c r="C348" s="21">
        <f t="shared" si="321"/>
        <v>2030</v>
      </c>
      <c r="R348" s="12">
        <f>R$6-R304</f>
        <v>0</v>
      </c>
      <c r="S348" s="12">
        <f>R348-S304</f>
        <v>0</v>
      </c>
      <c r="T348" s="12">
        <f>S348-T304</f>
        <v>0</v>
      </c>
      <c r="U348" s="12">
        <f>T348-U304</f>
        <v>0</v>
      </c>
      <c r="V348" s="12">
        <f t="shared" si="320"/>
        <v>0</v>
      </c>
      <c r="W348" s="12">
        <f t="shared" si="320"/>
        <v>0</v>
      </c>
      <c r="X348" s="12">
        <f t="shared" si="322"/>
        <v>0</v>
      </c>
      <c r="Y348" s="12">
        <f t="shared" si="322"/>
        <v>0</v>
      </c>
      <c r="Z348" s="12">
        <f t="shared" si="322"/>
        <v>0</v>
      </c>
      <c r="AA348" s="12">
        <f t="shared" si="322"/>
        <v>0</v>
      </c>
      <c r="AB348" s="12">
        <f t="shared" si="322"/>
        <v>0</v>
      </c>
      <c r="AC348" s="12">
        <f t="shared" si="322"/>
        <v>0</v>
      </c>
    </row>
    <row r="349" spans="1:33" outlineLevel="1" x14ac:dyDescent="0.2">
      <c r="A349" s="303"/>
      <c r="C349" s="21">
        <f t="shared" si="321"/>
        <v>2031</v>
      </c>
      <c r="S349" s="12">
        <f>S$6-S305</f>
        <v>0</v>
      </c>
      <c r="T349" s="12">
        <f>S349-T305</f>
        <v>0</v>
      </c>
      <c r="U349" s="12">
        <f>T349-U305</f>
        <v>0</v>
      </c>
      <c r="V349" s="12">
        <f>U349-V305</f>
        <v>0</v>
      </c>
      <c r="W349" s="12">
        <f t="shared" si="320"/>
        <v>0</v>
      </c>
      <c r="X349" s="12">
        <f t="shared" si="322"/>
        <v>0</v>
      </c>
      <c r="Y349" s="12">
        <f t="shared" si="322"/>
        <v>0</v>
      </c>
      <c r="Z349" s="12">
        <f t="shared" si="322"/>
        <v>0</v>
      </c>
      <c r="AA349" s="12">
        <f t="shared" si="322"/>
        <v>0</v>
      </c>
      <c r="AB349" s="12">
        <f t="shared" si="322"/>
        <v>0</v>
      </c>
      <c r="AC349" s="12">
        <f t="shared" si="322"/>
        <v>0</v>
      </c>
      <c r="AD349" s="12">
        <f t="shared" si="322"/>
        <v>0</v>
      </c>
    </row>
    <row r="350" spans="1:33" outlineLevel="1" x14ac:dyDescent="0.2">
      <c r="A350" s="303"/>
      <c r="C350" s="21">
        <f t="shared" si="321"/>
        <v>2032</v>
      </c>
      <c r="T350" s="12">
        <f>T$6-T306</f>
        <v>0</v>
      </c>
      <c r="U350" s="12">
        <f>T350-U306</f>
        <v>0</v>
      </c>
      <c r="V350" s="12">
        <f>U350-V306</f>
        <v>0</v>
      </c>
      <c r="W350" s="12">
        <f>V350-W306</f>
        <v>0</v>
      </c>
      <c r="X350" s="12">
        <f t="shared" si="320"/>
        <v>0</v>
      </c>
      <c r="Y350" s="12">
        <f t="shared" si="322"/>
        <v>0</v>
      </c>
      <c r="Z350" s="12">
        <f t="shared" si="322"/>
        <v>0</v>
      </c>
      <c r="AA350" s="12">
        <f t="shared" si="322"/>
        <v>0</v>
      </c>
      <c r="AB350" s="12">
        <f t="shared" si="322"/>
        <v>0</v>
      </c>
      <c r="AC350" s="12">
        <f t="shared" si="322"/>
        <v>0</v>
      </c>
      <c r="AD350" s="12">
        <f t="shared" si="322"/>
        <v>0</v>
      </c>
      <c r="AE350" s="12">
        <f t="shared" si="322"/>
        <v>0</v>
      </c>
    </row>
    <row r="351" spans="1:33" outlineLevel="1" x14ac:dyDescent="0.2">
      <c r="A351" s="303"/>
      <c r="C351" s="21">
        <f t="shared" si="321"/>
        <v>2033</v>
      </c>
      <c r="U351" s="12">
        <f>U$6-U307</f>
        <v>0</v>
      </c>
      <c r="V351" s="12">
        <f>U351-V307</f>
        <v>0</v>
      </c>
      <c r="W351" s="12">
        <f>V351-W307</f>
        <v>0</v>
      </c>
      <c r="X351" s="12">
        <f>W351-X307</f>
        <v>0</v>
      </c>
      <c r="Y351" s="12">
        <f t="shared" si="320"/>
        <v>0</v>
      </c>
      <c r="Z351" s="12">
        <f t="shared" si="322"/>
        <v>0</v>
      </c>
      <c r="AA351" s="12">
        <f t="shared" si="322"/>
        <v>0</v>
      </c>
      <c r="AB351" s="12">
        <f t="shared" si="322"/>
        <v>0</v>
      </c>
      <c r="AC351" s="12">
        <f t="shared" si="322"/>
        <v>0</v>
      </c>
      <c r="AD351" s="12">
        <f t="shared" si="322"/>
        <v>0</v>
      </c>
      <c r="AE351" s="12">
        <f t="shared" si="322"/>
        <v>0</v>
      </c>
      <c r="AF351" s="12">
        <f t="shared" si="322"/>
        <v>0</v>
      </c>
    </row>
    <row r="352" spans="1:33" outlineLevel="1" x14ac:dyDescent="0.2">
      <c r="A352" s="303"/>
      <c r="C352" s="21">
        <f t="shared" si="321"/>
        <v>2034</v>
      </c>
      <c r="V352" s="12">
        <f>V$6-V308</f>
        <v>0</v>
      </c>
      <c r="W352" s="12">
        <f>V352-W308</f>
        <v>0</v>
      </c>
      <c r="X352" s="12">
        <f>W352-X308</f>
        <v>0</v>
      </c>
      <c r="Y352" s="12">
        <f>X352-Y308</f>
        <v>0</v>
      </c>
      <c r="Z352" s="12">
        <f t="shared" si="320"/>
        <v>0</v>
      </c>
      <c r="AA352" s="12">
        <f t="shared" si="322"/>
        <v>0</v>
      </c>
      <c r="AB352" s="12">
        <f t="shared" si="322"/>
        <v>0</v>
      </c>
      <c r="AC352" s="12">
        <f t="shared" si="322"/>
        <v>0</v>
      </c>
      <c r="AD352" s="12">
        <f t="shared" si="322"/>
        <v>0</v>
      </c>
      <c r="AE352" s="12">
        <f t="shared" si="322"/>
        <v>0</v>
      </c>
      <c r="AF352" s="12">
        <f t="shared" si="322"/>
        <v>0</v>
      </c>
      <c r="AG352" s="12">
        <f t="shared" si="322"/>
        <v>0</v>
      </c>
    </row>
    <row r="353" spans="1:53" outlineLevel="1" x14ac:dyDescent="0.2">
      <c r="A353" s="303"/>
      <c r="C353" s="21">
        <f t="shared" si="321"/>
        <v>2035</v>
      </c>
      <c r="W353" s="12">
        <f>W$6-W309</f>
        <v>0</v>
      </c>
      <c r="X353" s="12">
        <f>W353-X309</f>
        <v>0</v>
      </c>
      <c r="Y353" s="12">
        <f>X353-Y309</f>
        <v>0</v>
      </c>
      <c r="Z353" s="12">
        <f>Y353-Z309</f>
        <v>0</v>
      </c>
      <c r="AA353" s="12">
        <f t="shared" si="320"/>
        <v>0</v>
      </c>
      <c r="AB353" s="12">
        <f t="shared" si="322"/>
        <v>0</v>
      </c>
      <c r="AC353" s="12">
        <f t="shared" si="322"/>
        <v>0</v>
      </c>
      <c r="AD353" s="12">
        <f t="shared" si="322"/>
        <v>0</v>
      </c>
      <c r="AE353" s="12">
        <f t="shared" si="322"/>
        <v>0</v>
      </c>
      <c r="AF353" s="12">
        <f t="shared" si="322"/>
        <v>0</v>
      </c>
      <c r="AG353" s="12">
        <f t="shared" si="322"/>
        <v>0</v>
      </c>
      <c r="AH353" s="12">
        <f t="shared" si="322"/>
        <v>0</v>
      </c>
    </row>
    <row r="354" spans="1:53" outlineLevel="1" x14ac:dyDescent="0.2">
      <c r="A354" s="303"/>
      <c r="C354" s="21">
        <f t="shared" si="321"/>
        <v>2036</v>
      </c>
      <c r="X354" s="12">
        <f>X$6-X310</f>
        <v>0</v>
      </c>
      <c r="Y354" s="12">
        <f>X354-Y310</f>
        <v>0</v>
      </c>
      <c r="Z354" s="12">
        <f>Y354-Z310</f>
        <v>0</v>
      </c>
      <c r="AA354" s="12">
        <f>Z354-AA310</f>
        <v>0</v>
      </c>
      <c r="AB354" s="12">
        <f t="shared" si="320"/>
        <v>0</v>
      </c>
      <c r="AC354" s="12">
        <f t="shared" si="322"/>
        <v>0</v>
      </c>
      <c r="AD354" s="12">
        <f t="shared" si="322"/>
        <v>0</v>
      </c>
      <c r="AE354" s="12">
        <f t="shared" si="322"/>
        <v>0</v>
      </c>
      <c r="AF354" s="12">
        <f t="shared" si="322"/>
        <v>0</v>
      </c>
      <c r="AG354" s="12">
        <f t="shared" si="322"/>
        <v>0</v>
      </c>
      <c r="AH354" s="12">
        <f t="shared" si="322"/>
        <v>0</v>
      </c>
      <c r="AI354" s="12">
        <f t="shared" si="322"/>
        <v>0</v>
      </c>
    </row>
    <row r="355" spans="1:53" outlineLevel="1" x14ac:dyDescent="0.2">
      <c r="A355" s="303"/>
      <c r="C355" s="21">
        <f t="shared" si="321"/>
        <v>2037</v>
      </c>
      <c r="Y355" s="12">
        <f>Y$6-Y311</f>
        <v>0</v>
      </c>
      <c r="Z355" s="12">
        <f>Y355-Z311</f>
        <v>0</v>
      </c>
      <c r="AA355" s="12">
        <f>Z355-AA311</f>
        <v>0</v>
      </c>
      <c r="AB355" s="12">
        <f>AA355-AB311</f>
        <v>0</v>
      </c>
      <c r="AC355" s="12">
        <f t="shared" si="320"/>
        <v>0</v>
      </c>
      <c r="AD355" s="12">
        <f t="shared" si="322"/>
        <v>0</v>
      </c>
      <c r="AE355" s="12">
        <f t="shared" si="322"/>
        <v>0</v>
      </c>
      <c r="AF355" s="12">
        <f t="shared" si="322"/>
        <v>0</v>
      </c>
      <c r="AG355" s="12">
        <f t="shared" si="322"/>
        <v>0</v>
      </c>
      <c r="AH355" s="12">
        <f t="shared" si="322"/>
        <v>0</v>
      </c>
      <c r="AI355" s="12">
        <f t="shared" si="322"/>
        <v>0</v>
      </c>
      <c r="AJ355" s="12">
        <f t="shared" si="322"/>
        <v>0</v>
      </c>
    </row>
    <row r="356" spans="1:53" outlineLevel="1" x14ac:dyDescent="0.2">
      <c r="A356" s="303"/>
      <c r="C356" s="21">
        <f t="shared" si="321"/>
        <v>2038</v>
      </c>
      <c r="Z356" s="12">
        <f>Z$6-Z312</f>
        <v>0</v>
      </c>
      <c r="AA356" s="12">
        <f>Z356-AA312</f>
        <v>0</v>
      </c>
      <c r="AB356" s="12">
        <f>AA356-AB312</f>
        <v>0</v>
      </c>
      <c r="AC356" s="12">
        <f>AB356-AC312</f>
        <v>0</v>
      </c>
      <c r="AD356" s="12">
        <f t="shared" si="320"/>
        <v>0</v>
      </c>
      <c r="AE356" s="12">
        <f t="shared" si="322"/>
        <v>0</v>
      </c>
      <c r="AF356" s="12">
        <f t="shared" si="322"/>
        <v>0</v>
      </c>
      <c r="AG356" s="12">
        <f t="shared" si="322"/>
        <v>0</v>
      </c>
      <c r="AH356" s="12">
        <f t="shared" si="322"/>
        <v>0</v>
      </c>
      <c r="AI356" s="12">
        <f t="shared" si="322"/>
        <v>0</v>
      </c>
      <c r="AJ356" s="12">
        <f t="shared" si="322"/>
        <v>0</v>
      </c>
      <c r="AK356" s="12">
        <f t="shared" si="322"/>
        <v>0</v>
      </c>
      <c r="AL356" s="12"/>
      <c r="AM356" s="12"/>
      <c r="AN356" s="12"/>
      <c r="AO356" s="12"/>
      <c r="AP356" s="12"/>
    </row>
    <row r="357" spans="1:53" outlineLevel="1" x14ac:dyDescent="0.2">
      <c r="A357" s="303"/>
      <c r="C357" s="21">
        <f t="shared" si="321"/>
        <v>2039</v>
      </c>
      <c r="AA357" s="12">
        <f>AA$6-AA313</f>
        <v>0</v>
      </c>
      <c r="AB357" s="12">
        <f>AA357-AB313</f>
        <v>0</v>
      </c>
      <c r="AC357" s="12">
        <f>AB357-AC313</f>
        <v>0</v>
      </c>
      <c r="AD357" s="12">
        <f>AC357-AD313</f>
        <v>0</v>
      </c>
      <c r="AE357" s="12">
        <f t="shared" si="320"/>
        <v>0</v>
      </c>
      <c r="AF357" s="12">
        <f t="shared" si="322"/>
        <v>0</v>
      </c>
      <c r="AG357" s="12">
        <f t="shared" si="322"/>
        <v>0</v>
      </c>
      <c r="AH357" s="12">
        <f t="shared" si="322"/>
        <v>0</v>
      </c>
      <c r="AI357" s="12">
        <f t="shared" si="322"/>
        <v>0</v>
      </c>
      <c r="AJ357" s="12">
        <f t="shared" si="322"/>
        <v>0</v>
      </c>
      <c r="AK357" s="12">
        <f t="shared" si="322"/>
        <v>0</v>
      </c>
      <c r="AL357" s="12">
        <f t="shared" si="322"/>
        <v>0</v>
      </c>
      <c r="AM357" s="12"/>
      <c r="AN357" s="12"/>
      <c r="AO357" s="12"/>
      <c r="AP357" s="12"/>
      <c r="AQ357" s="12"/>
    </row>
    <row r="358" spans="1:53" outlineLevel="1" x14ac:dyDescent="0.2">
      <c r="A358" s="303"/>
      <c r="C358" s="21">
        <f t="shared" si="321"/>
        <v>2040</v>
      </c>
      <c r="AB358" s="12">
        <f>AB$6-AB314</f>
        <v>0</v>
      </c>
      <c r="AC358" s="12">
        <f>AB358-AC314</f>
        <v>0</v>
      </c>
      <c r="AD358" s="12">
        <f>AC358-AD314</f>
        <v>0</v>
      </c>
      <c r="AE358" s="12">
        <f>AD358-AE314</f>
        <v>0</v>
      </c>
      <c r="AF358" s="12">
        <f t="shared" si="320"/>
        <v>0</v>
      </c>
      <c r="AG358" s="12">
        <f t="shared" si="322"/>
        <v>0</v>
      </c>
      <c r="AH358" s="12">
        <f t="shared" si="322"/>
        <v>0</v>
      </c>
      <c r="AI358" s="12">
        <f t="shared" si="322"/>
        <v>0</v>
      </c>
      <c r="AJ358" s="12">
        <f t="shared" si="322"/>
        <v>0</v>
      </c>
      <c r="AK358" s="12">
        <f t="shared" si="322"/>
        <v>0</v>
      </c>
      <c r="AL358" s="12">
        <f t="shared" si="322"/>
        <v>0</v>
      </c>
      <c r="AM358" s="12">
        <f t="shared" si="322"/>
        <v>0</v>
      </c>
      <c r="AN358" s="12"/>
      <c r="AO358" s="12"/>
      <c r="AP358" s="12"/>
      <c r="AQ358" s="12"/>
      <c r="AR358" s="12"/>
    </row>
    <row r="359" spans="1:53" outlineLevel="1" x14ac:dyDescent="0.2">
      <c r="A359" s="303"/>
      <c r="C359" s="21">
        <f t="shared" si="321"/>
        <v>2041</v>
      </c>
      <c r="AC359" s="12">
        <f>AC$6-AC315</f>
        <v>0</v>
      </c>
      <c r="AD359" s="12">
        <f>AC359-AD315</f>
        <v>0</v>
      </c>
      <c r="AE359" s="12">
        <f>AD359-AE315</f>
        <v>0</v>
      </c>
      <c r="AF359" s="12">
        <f>AE359-AF315</f>
        <v>0</v>
      </c>
      <c r="AG359" s="12">
        <f t="shared" si="320"/>
        <v>0</v>
      </c>
      <c r="AH359" s="12">
        <f t="shared" ref="AH359:AQ368" si="323">AG359-AH315</f>
        <v>0</v>
      </c>
      <c r="AI359" s="12">
        <f t="shared" si="323"/>
        <v>0</v>
      </c>
      <c r="AJ359" s="12">
        <f t="shared" si="323"/>
        <v>0</v>
      </c>
      <c r="AK359" s="12">
        <f t="shared" si="323"/>
        <v>0</v>
      </c>
      <c r="AL359" s="12">
        <f t="shared" si="323"/>
        <v>0</v>
      </c>
      <c r="AM359" s="12">
        <f t="shared" si="323"/>
        <v>0</v>
      </c>
      <c r="AN359" s="12">
        <f t="shared" si="323"/>
        <v>0</v>
      </c>
      <c r="AO359" s="12"/>
      <c r="AP359" s="12"/>
      <c r="AQ359" s="12"/>
      <c r="AR359" s="12"/>
      <c r="AS359" s="12"/>
    </row>
    <row r="360" spans="1:53" outlineLevel="1" x14ac:dyDescent="0.2">
      <c r="A360" s="303"/>
      <c r="C360" s="21">
        <f t="shared" si="321"/>
        <v>2042</v>
      </c>
      <c r="AD360" s="12">
        <f>AD$6-AD316</f>
        <v>0</v>
      </c>
      <c r="AE360" s="12">
        <f>AD360-AE316</f>
        <v>0</v>
      </c>
      <c r="AF360" s="12">
        <f>AE360-AF316</f>
        <v>0</v>
      </c>
      <c r="AG360" s="12">
        <f>AF360-AG316</f>
        <v>0</v>
      </c>
      <c r="AH360" s="12">
        <f t="shared" si="320"/>
        <v>0</v>
      </c>
      <c r="AI360" s="12">
        <f t="shared" si="323"/>
        <v>0</v>
      </c>
      <c r="AJ360" s="12">
        <f t="shared" si="323"/>
        <v>0</v>
      </c>
      <c r="AK360" s="12">
        <f t="shared" si="323"/>
        <v>0</v>
      </c>
      <c r="AL360" s="12">
        <f t="shared" si="323"/>
        <v>0</v>
      </c>
      <c r="AM360" s="12">
        <f t="shared" si="323"/>
        <v>0</v>
      </c>
      <c r="AN360" s="12">
        <f t="shared" si="323"/>
        <v>0</v>
      </c>
      <c r="AO360" s="12">
        <f t="shared" si="323"/>
        <v>0</v>
      </c>
      <c r="AQ360" s="12"/>
      <c r="AR360" s="12"/>
      <c r="AS360" s="12"/>
      <c r="AT360" s="12"/>
    </row>
    <row r="361" spans="1:53" outlineLevel="1" x14ac:dyDescent="0.2">
      <c r="A361" s="303"/>
      <c r="C361" s="21">
        <f t="shared" si="321"/>
        <v>2043</v>
      </c>
      <c r="AE361" s="12">
        <f>AE$6-AE317</f>
        <v>0</v>
      </c>
      <c r="AF361" s="12">
        <f>AE361-AF317</f>
        <v>0</v>
      </c>
      <c r="AG361" s="12">
        <f>AF361-AG317</f>
        <v>0</v>
      </c>
      <c r="AH361" s="12">
        <f>AG361-AH317</f>
        <v>0</v>
      </c>
      <c r="AI361" s="12">
        <f t="shared" si="320"/>
        <v>0</v>
      </c>
      <c r="AJ361" s="12">
        <f t="shared" si="323"/>
        <v>0</v>
      </c>
      <c r="AK361" s="12">
        <f t="shared" si="323"/>
        <v>0</v>
      </c>
      <c r="AL361" s="12">
        <f t="shared" si="323"/>
        <v>0</v>
      </c>
      <c r="AM361" s="12">
        <f t="shared" si="323"/>
        <v>0</v>
      </c>
      <c r="AN361" s="12">
        <f t="shared" si="323"/>
        <v>0</v>
      </c>
      <c r="AO361" s="12">
        <f t="shared" si="323"/>
        <v>0</v>
      </c>
      <c r="AP361" s="12">
        <f t="shared" si="323"/>
        <v>0</v>
      </c>
      <c r="AQ361" s="12"/>
      <c r="AR361" s="12"/>
      <c r="AS361" s="12"/>
      <c r="AT361" s="12"/>
      <c r="AU361" s="12"/>
    </row>
    <row r="362" spans="1:53" outlineLevel="1" x14ac:dyDescent="0.2">
      <c r="A362" s="303"/>
      <c r="C362" s="21">
        <f t="shared" si="321"/>
        <v>2044</v>
      </c>
      <c r="AF362" s="12">
        <f>AF$6-AF318</f>
        <v>0</v>
      </c>
      <c r="AG362" s="12">
        <f>AF362-AG318</f>
        <v>0</v>
      </c>
      <c r="AH362" s="12">
        <f>AG362-AH318</f>
        <v>0</v>
      </c>
      <c r="AI362" s="12">
        <f>AH362-AI318</f>
        <v>0</v>
      </c>
      <c r="AJ362" s="12">
        <f t="shared" si="320"/>
        <v>0</v>
      </c>
      <c r="AK362" s="12">
        <f t="shared" si="323"/>
        <v>0</v>
      </c>
      <c r="AL362" s="12">
        <f t="shared" si="323"/>
        <v>0</v>
      </c>
      <c r="AM362" s="12">
        <f t="shared" si="323"/>
        <v>0</v>
      </c>
      <c r="AN362" s="12">
        <f t="shared" si="323"/>
        <v>0</v>
      </c>
      <c r="AO362" s="12">
        <f t="shared" si="323"/>
        <v>0</v>
      </c>
      <c r="AP362" s="12">
        <f t="shared" si="323"/>
        <v>0</v>
      </c>
      <c r="AQ362" s="12">
        <f t="shared" si="323"/>
        <v>0</v>
      </c>
      <c r="AR362" s="12"/>
      <c r="AS362" s="12"/>
      <c r="AT362" s="12"/>
      <c r="AU362" s="12"/>
      <c r="AV362" s="12"/>
    </row>
    <row r="363" spans="1:53" outlineLevel="1" x14ac:dyDescent="0.2">
      <c r="A363" s="303"/>
      <c r="C363" s="21">
        <f t="shared" si="321"/>
        <v>2045</v>
      </c>
      <c r="AG363" s="12">
        <f>AG$6-AG319</f>
        <v>0</v>
      </c>
      <c r="AH363" s="12">
        <f>AG363-AH319</f>
        <v>0</v>
      </c>
      <c r="AI363" s="12">
        <f>AH363-AI319</f>
        <v>0</v>
      </c>
      <c r="AJ363" s="12">
        <f>AI363-AJ319</f>
        <v>0</v>
      </c>
      <c r="AK363" s="12">
        <f t="shared" si="320"/>
        <v>0</v>
      </c>
      <c r="AL363" s="12">
        <f t="shared" si="323"/>
        <v>0</v>
      </c>
      <c r="AM363" s="12">
        <f t="shared" si="323"/>
        <v>0</v>
      </c>
      <c r="AN363" s="12">
        <f t="shared" si="323"/>
        <v>0</v>
      </c>
      <c r="AO363" s="12">
        <f t="shared" si="323"/>
        <v>0</v>
      </c>
      <c r="AP363" s="12">
        <f t="shared" si="323"/>
        <v>0</v>
      </c>
      <c r="AQ363" s="12">
        <f t="shared" si="323"/>
        <v>0</v>
      </c>
      <c r="AR363" s="12"/>
      <c r="AS363" s="12"/>
      <c r="AT363" s="12"/>
      <c r="AU363" s="12"/>
      <c r="AV363" s="12"/>
      <c r="AW363" s="12"/>
    </row>
    <row r="364" spans="1:53" outlineLevel="1" x14ac:dyDescent="0.2">
      <c r="A364" s="303"/>
      <c r="C364" s="21">
        <f t="shared" si="321"/>
        <v>2046</v>
      </c>
      <c r="AH364" s="12">
        <f>AH$6-AH320</f>
        <v>0</v>
      </c>
      <c r="AI364" s="12">
        <f>AH364-AI320</f>
        <v>0</v>
      </c>
      <c r="AJ364" s="12">
        <f>AI364-AJ320</f>
        <v>0</v>
      </c>
      <c r="AK364" s="12">
        <f>AJ364-AK320</f>
        <v>0</v>
      </c>
      <c r="AL364" s="12">
        <f t="shared" si="320"/>
        <v>0</v>
      </c>
      <c r="AM364" s="12">
        <f t="shared" si="323"/>
        <v>0</v>
      </c>
      <c r="AN364" s="12">
        <f t="shared" si="323"/>
        <v>0</v>
      </c>
      <c r="AO364" s="12">
        <f t="shared" si="323"/>
        <v>0</v>
      </c>
      <c r="AP364" s="12">
        <f t="shared" si="323"/>
        <v>0</v>
      </c>
      <c r="AQ364" s="12">
        <f t="shared" si="323"/>
        <v>0</v>
      </c>
      <c r="AR364" s="12"/>
      <c r="AS364" s="12"/>
      <c r="AT364" s="12"/>
      <c r="AU364" s="12"/>
      <c r="AV364" s="12"/>
      <c r="AW364" s="12"/>
      <c r="AX364" s="12"/>
    </row>
    <row r="365" spans="1:53" outlineLevel="1" x14ac:dyDescent="0.2">
      <c r="A365" s="303"/>
      <c r="C365" s="21">
        <f t="shared" si="321"/>
        <v>2047</v>
      </c>
      <c r="AI365" s="12">
        <f>AI$6-AI321</f>
        <v>0</v>
      </c>
      <c r="AJ365" s="12">
        <f>AI365-AJ321</f>
        <v>0</v>
      </c>
      <c r="AK365" s="12">
        <f>AJ365-AK321</f>
        <v>0</v>
      </c>
      <c r="AL365" s="12">
        <f>AK365-AL321</f>
        <v>0</v>
      </c>
      <c r="AM365" s="12">
        <f t="shared" si="320"/>
        <v>0</v>
      </c>
      <c r="AN365" s="12">
        <f t="shared" si="323"/>
        <v>0</v>
      </c>
      <c r="AO365" s="12">
        <f t="shared" si="323"/>
        <v>0</v>
      </c>
      <c r="AP365" s="12">
        <f t="shared" si="323"/>
        <v>0</v>
      </c>
      <c r="AQ365" s="12">
        <f t="shared" si="323"/>
        <v>0</v>
      </c>
      <c r="AR365" s="12"/>
      <c r="AS365" s="12"/>
      <c r="AT365" s="12"/>
      <c r="AU365" s="12"/>
      <c r="AV365" s="12"/>
      <c r="AW365" s="12"/>
      <c r="AX365" s="12"/>
      <c r="AY365" s="12"/>
    </row>
    <row r="366" spans="1:53" outlineLevel="1" x14ac:dyDescent="0.2">
      <c r="A366" s="303"/>
      <c r="C366" s="21">
        <f t="shared" si="321"/>
        <v>2048</v>
      </c>
      <c r="AJ366" s="12">
        <f>AJ$6-AJ322</f>
        <v>0</v>
      </c>
      <c r="AK366" s="12">
        <f>AJ366-AK322</f>
        <v>0</v>
      </c>
      <c r="AL366" s="12">
        <f>AK366-AL322</f>
        <v>0</v>
      </c>
      <c r="AM366" s="12">
        <f>AL366-AM322</f>
        <v>0</v>
      </c>
      <c r="AN366" s="12">
        <f t="shared" si="320"/>
        <v>0</v>
      </c>
      <c r="AO366" s="12">
        <f t="shared" si="323"/>
        <v>0</v>
      </c>
      <c r="AP366" s="12">
        <f t="shared" si="323"/>
        <v>0</v>
      </c>
      <c r="AQ366" s="12">
        <f t="shared" si="323"/>
        <v>0</v>
      </c>
      <c r="AR366" s="12"/>
      <c r="AS366" s="12"/>
      <c r="AT366" s="12"/>
      <c r="AU366" s="12"/>
      <c r="AV366" s="12"/>
      <c r="AW366" s="12"/>
      <c r="AX366" s="12"/>
      <c r="AY366" s="12"/>
      <c r="AZ366" s="12"/>
    </row>
    <row r="367" spans="1:53" outlineLevel="1" x14ac:dyDescent="0.2">
      <c r="A367" s="303"/>
      <c r="C367" s="21">
        <f t="shared" si="321"/>
        <v>2049</v>
      </c>
      <c r="AK367" s="12">
        <f>AK$6-AK323</f>
        <v>0</v>
      </c>
      <c r="AL367" s="12">
        <f>AK367-AL323</f>
        <v>0</v>
      </c>
      <c r="AM367" s="12">
        <f>AL367-AM323</f>
        <v>0</v>
      </c>
      <c r="AN367" s="12">
        <f>AM367-AN323</f>
        <v>0</v>
      </c>
      <c r="AO367" s="12">
        <f t="shared" si="320"/>
        <v>0</v>
      </c>
      <c r="AP367" s="12">
        <f t="shared" si="323"/>
        <v>0</v>
      </c>
      <c r="AQ367" s="12">
        <f t="shared" si="323"/>
        <v>0</v>
      </c>
      <c r="AR367" s="12"/>
      <c r="AS367" s="12"/>
      <c r="AT367" s="12"/>
      <c r="AU367" s="12"/>
      <c r="AV367" s="12"/>
      <c r="AW367" s="12"/>
      <c r="AX367" s="12"/>
      <c r="AY367" s="12"/>
      <c r="AZ367" s="12"/>
      <c r="BA367" s="12"/>
    </row>
    <row r="368" spans="1:53" outlineLevel="1" x14ac:dyDescent="0.2">
      <c r="A368" s="303"/>
      <c r="C368" s="21">
        <f t="shared" si="321"/>
        <v>2050</v>
      </c>
      <c r="AK368" s="12"/>
      <c r="AL368" s="12">
        <f>AL$6-AL324</f>
        <v>0</v>
      </c>
      <c r="AM368" s="12">
        <f>AL368-AM324</f>
        <v>0</v>
      </c>
      <c r="AN368" s="12">
        <f>AM368-AN324</f>
        <v>0</v>
      </c>
      <c r="AO368" s="12">
        <f>AN368-AO324</f>
        <v>0</v>
      </c>
      <c r="AP368" s="12">
        <f t="shared" si="320"/>
        <v>0</v>
      </c>
      <c r="AQ368" s="12">
        <f t="shared" si="323"/>
        <v>0</v>
      </c>
      <c r="AR368" s="12"/>
      <c r="AS368" s="12"/>
      <c r="AT368" s="12"/>
      <c r="AU368" s="12"/>
      <c r="AV368" s="12"/>
      <c r="AW368" s="12"/>
      <c r="AX368" s="12"/>
      <c r="AY368" s="12"/>
      <c r="AZ368" s="12"/>
      <c r="BA368" s="12"/>
    </row>
    <row r="369" spans="1:54" outlineLevel="1" x14ac:dyDescent="0.2">
      <c r="A369" s="303"/>
      <c r="C369" s="21">
        <f t="shared" si="321"/>
        <v>2051</v>
      </c>
      <c r="AK369" s="12"/>
      <c r="AM369" s="12">
        <f>AM$6-AM325</f>
        <v>0</v>
      </c>
      <c r="AN369" s="12">
        <f>AM369-AN325</f>
        <v>0</v>
      </c>
      <c r="AO369" s="12">
        <f>AN369-AO325</f>
        <v>0</v>
      </c>
      <c r="AP369" s="12">
        <f>AO369-AP325</f>
        <v>0</v>
      </c>
      <c r="AQ369" s="12">
        <f t="shared" si="320"/>
        <v>0</v>
      </c>
      <c r="AR369" s="12"/>
      <c r="AS369" s="12"/>
      <c r="AT369" s="12"/>
      <c r="AU369" s="12"/>
      <c r="AV369" s="12"/>
      <c r="AW369" s="12"/>
      <c r="AX369" s="12"/>
      <c r="AY369" s="12"/>
      <c r="AZ369" s="12"/>
      <c r="BA369" s="12"/>
    </row>
    <row r="370" spans="1:54" outlineLevel="1" x14ac:dyDescent="0.2">
      <c r="A370" s="303"/>
      <c r="C370" s="21">
        <f t="shared" si="321"/>
        <v>2052</v>
      </c>
      <c r="AK370" s="12"/>
      <c r="AN370" s="12">
        <f>AN$6-AN326</f>
        <v>0</v>
      </c>
      <c r="AO370" s="12">
        <f>AN370-AO326</f>
        <v>0</v>
      </c>
      <c r="AP370" s="12">
        <f>AO370-AP326</f>
        <v>0</v>
      </c>
      <c r="AQ370" s="12">
        <f>AP370-AQ326</f>
        <v>0</v>
      </c>
      <c r="AR370" s="12"/>
      <c r="AS370" s="12"/>
      <c r="AT370" s="12"/>
      <c r="AU370" s="12"/>
      <c r="AV370" s="12"/>
      <c r="AW370" s="12"/>
      <c r="AX370" s="12"/>
      <c r="AY370" s="12"/>
      <c r="AZ370" s="12"/>
      <c r="BA370" s="12"/>
    </row>
    <row r="371" spans="1:54" outlineLevel="1" x14ac:dyDescent="0.2">
      <c r="A371" s="303"/>
      <c r="C371" s="21">
        <f t="shared" si="321"/>
        <v>2053</v>
      </c>
      <c r="AK371" s="12"/>
      <c r="AO371" s="12">
        <f>AO$6-AO327</f>
        <v>0</v>
      </c>
      <c r="AP371" s="12">
        <f>AO371-AP327</f>
        <v>0</v>
      </c>
      <c r="AQ371" s="12">
        <f>AP371-AQ327</f>
        <v>0</v>
      </c>
      <c r="AR371" s="12"/>
      <c r="AS371" s="12"/>
      <c r="AT371" s="12"/>
      <c r="AU371" s="12"/>
      <c r="AV371" s="12"/>
      <c r="AW371" s="12"/>
      <c r="AX371" s="12"/>
      <c r="AY371" s="12"/>
      <c r="AZ371" s="12"/>
      <c r="BA371" s="12"/>
    </row>
    <row r="372" spans="1:54" outlineLevel="1" x14ac:dyDescent="0.2">
      <c r="A372" s="303"/>
      <c r="C372" s="21">
        <f t="shared" si="321"/>
        <v>2054</v>
      </c>
      <c r="AK372" s="12"/>
      <c r="AP372" s="12">
        <f>AP$6-AP328</f>
        <v>0</v>
      </c>
      <c r="AQ372" s="12">
        <f>AP372-AQ328</f>
        <v>0</v>
      </c>
      <c r="AR372" s="12"/>
      <c r="AS372" s="12"/>
      <c r="AT372" s="12"/>
      <c r="AU372" s="12"/>
      <c r="AV372" s="12"/>
      <c r="AW372" s="12"/>
      <c r="AX372" s="12"/>
      <c r="AY372" s="12"/>
      <c r="AZ372" s="12"/>
      <c r="BA372" s="12"/>
    </row>
    <row r="373" spans="1:54" outlineLevel="1" x14ac:dyDescent="0.2">
      <c r="A373" s="303"/>
      <c r="C373" s="21">
        <f t="shared" si="321"/>
        <v>2055</v>
      </c>
      <c r="AQ373" s="12">
        <f>AQ$6-AQ329</f>
        <v>0</v>
      </c>
      <c r="AR373" s="12"/>
      <c r="AS373" s="12"/>
      <c r="AT373" s="12"/>
      <c r="AU373" s="12"/>
      <c r="AV373" s="12"/>
      <c r="AW373" s="12"/>
      <c r="AX373" s="12"/>
      <c r="AY373" s="12"/>
      <c r="AZ373" s="12"/>
      <c r="BA373" s="12"/>
      <c r="BB373" s="12"/>
    </row>
    <row r="375" spans="1:54" outlineLevel="1" x14ac:dyDescent="0.2">
      <c r="A375" s="304"/>
      <c r="C375" s="3" t="s">
        <v>28</v>
      </c>
      <c r="D375" s="3"/>
      <c r="E375" s="6">
        <v>5</v>
      </c>
    </row>
    <row r="376" spans="1:54" outlineLevel="1" x14ac:dyDescent="0.2">
      <c r="A376" s="304"/>
      <c r="C376" s="20" t="s">
        <v>35</v>
      </c>
      <c r="D376" s="10"/>
      <c r="E376" s="5">
        <v>20</v>
      </c>
      <c r="F376" s="10"/>
      <c r="G376" s="10"/>
      <c r="H376" s="10" t="s">
        <v>14</v>
      </c>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54" outlineLevel="1" x14ac:dyDescent="0.2">
      <c r="A377" s="304"/>
      <c r="C377" s="20" t="s">
        <v>33</v>
      </c>
      <c r="D377" s="10"/>
      <c r="E377" s="5">
        <v>21</v>
      </c>
      <c r="F377" s="10"/>
      <c r="G377" s="10"/>
      <c r="H377" s="4"/>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54" outlineLevel="1" x14ac:dyDescent="0.2">
      <c r="A378" s="304"/>
      <c r="C378" s="19"/>
      <c r="D378" s="18">
        <f>'Peňažné toky projektu'!$B$18</f>
        <v>2016</v>
      </c>
      <c r="E378" s="18">
        <f t="shared" ref="E378" si="324">D378+1</f>
        <v>2017</v>
      </c>
      <c r="F378" s="18">
        <f t="shared" ref="F378" si="325">E378+1</f>
        <v>2018</v>
      </c>
      <c r="G378" s="18">
        <f t="shared" ref="G378" si="326">F378+1</f>
        <v>2019</v>
      </c>
      <c r="H378" s="18">
        <f t="shared" ref="H378" si="327">G378+1</f>
        <v>2020</v>
      </c>
      <c r="I378" s="18">
        <f t="shared" ref="I378" si="328">H378+1</f>
        <v>2021</v>
      </c>
      <c r="J378" s="18">
        <f t="shared" ref="J378" si="329">I378+1</f>
        <v>2022</v>
      </c>
      <c r="K378" s="18">
        <f t="shared" ref="K378" si="330">J378+1</f>
        <v>2023</v>
      </c>
      <c r="L378" s="18">
        <f t="shared" ref="L378" si="331">K378+1</f>
        <v>2024</v>
      </c>
      <c r="M378" s="18">
        <f t="shared" ref="M378" si="332">L378+1</f>
        <v>2025</v>
      </c>
      <c r="N378" s="18">
        <f t="shared" ref="N378" si="333">M378+1</f>
        <v>2026</v>
      </c>
      <c r="O378" s="18">
        <f t="shared" ref="O378" si="334">N378+1</f>
        <v>2027</v>
      </c>
      <c r="P378" s="18">
        <f t="shared" ref="P378" si="335">O378+1</f>
        <v>2028</v>
      </c>
      <c r="Q378" s="18">
        <f t="shared" ref="Q378" si="336">P378+1</f>
        <v>2029</v>
      </c>
      <c r="R378" s="18">
        <f t="shared" ref="R378" si="337">Q378+1</f>
        <v>2030</v>
      </c>
      <c r="S378" s="18">
        <f t="shared" ref="S378" si="338">R378+1</f>
        <v>2031</v>
      </c>
      <c r="T378" s="18">
        <f t="shared" ref="T378" si="339">S378+1</f>
        <v>2032</v>
      </c>
      <c r="U378" s="18">
        <f t="shared" ref="U378" si="340">T378+1</f>
        <v>2033</v>
      </c>
      <c r="V378" s="18">
        <f t="shared" ref="V378" si="341">U378+1</f>
        <v>2034</v>
      </c>
      <c r="W378" s="18">
        <f t="shared" ref="W378" si="342">V378+1</f>
        <v>2035</v>
      </c>
      <c r="X378" s="18">
        <f t="shared" ref="X378" si="343">W378+1</f>
        <v>2036</v>
      </c>
      <c r="Y378" s="18">
        <f t="shared" ref="Y378" si="344">X378+1</f>
        <v>2037</v>
      </c>
      <c r="Z378" s="18">
        <f t="shared" ref="Z378" si="345">Y378+1</f>
        <v>2038</v>
      </c>
      <c r="AA378" s="18">
        <f t="shared" ref="AA378" si="346">Z378+1</f>
        <v>2039</v>
      </c>
      <c r="AB378" s="18">
        <f t="shared" ref="AB378" si="347">AA378+1</f>
        <v>2040</v>
      </c>
      <c r="AC378" s="18">
        <f t="shared" ref="AC378" si="348">AB378+1</f>
        <v>2041</v>
      </c>
      <c r="AD378" s="18">
        <f t="shared" ref="AD378" si="349">AC378+1</f>
        <v>2042</v>
      </c>
      <c r="AE378" s="18">
        <f t="shared" ref="AE378" si="350">AD378+1</f>
        <v>2043</v>
      </c>
      <c r="AF378" s="18">
        <f t="shared" ref="AF378" si="351">AE378+1</f>
        <v>2044</v>
      </c>
      <c r="AG378" s="18">
        <f t="shared" ref="AG378" si="352">AF378+1</f>
        <v>2045</v>
      </c>
      <c r="AH378" s="18">
        <f t="shared" ref="AH378" si="353">AG378+1</f>
        <v>2046</v>
      </c>
      <c r="AI378" s="18">
        <f t="shared" ref="AI378" si="354">AH378+1</f>
        <v>2047</v>
      </c>
      <c r="AJ378" s="18">
        <f t="shared" ref="AJ378" si="355">AI378+1</f>
        <v>2048</v>
      </c>
      <c r="AK378" s="18">
        <f t="shared" ref="AK378" si="356">AJ378+1</f>
        <v>2049</v>
      </c>
      <c r="AL378" s="18">
        <f t="shared" ref="AL378" si="357">AK378+1</f>
        <v>2050</v>
      </c>
      <c r="AM378" s="18">
        <f t="shared" ref="AM378" si="358">AL378+1</f>
        <v>2051</v>
      </c>
      <c r="AN378" s="18">
        <f t="shared" ref="AN378" si="359">AM378+1</f>
        <v>2052</v>
      </c>
      <c r="AO378" s="18">
        <f t="shared" ref="AO378" si="360">AN378+1</f>
        <v>2053</v>
      </c>
      <c r="AP378" s="18">
        <f t="shared" ref="AP378" si="361">AO378+1</f>
        <v>2054</v>
      </c>
      <c r="AQ378" s="18">
        <f t="shared" ref="AQ378" si="362">AP378+1</f>
        <v>2055</v>
      </c>
    </row>
    <row r="379" spans="1:54" outlineLevel="1" x14ac:dyDescent="0.2">
      <c r="A379" s="304"/>
      <c r="C379" s="21">
        <f>D378</f>
        <v>2016</v>
      </c>
      <c r="D379" s="12">
        <f>D$7/$E$376</f>
        <v>0</v>
      </c>
      <c r="E379" s="12">
        <f>(2*D423)/($E$377-(E$378-$C379))</f>
        <v>0</v>
      </c>
      <c r="F379" s="12">
        <f t="shared" ref="F379:AQ416" si="363">(2*E423)/($E$377-(F$378-$C379))</f>
        <v>0</v>
      </c>
      <c r="G379" s="12">
        <f t="shared" si="363"/>
        <v>0</v>
      </c>
      <c r="H379" s="12">
        <f t="shared" si="363"/>
        <v>0</v>
      </c>
      <c r="I379" s="12">
        <f t="shared" si="363"/>
        <v>0</v>
      </c>
      <c r="J379" s="12">
        <f t="shared" si="363"/>
        <v>0</v>
      </c>
      <c r="K379" s="12">
        <f t="shared" si="363"/>
        <v>0</v>
      </c>
      <c r="L379" s="12">
        <f t="shared" si="363"/>
        <v>0</v>
      </c>
      <c r="M379" s="12">
        <f t="shared" si="363"/>
        <v>0</v>
      </c>
      <c r="N379" s="12">
        <f t="shared" si="363"/>
        <v>0</v>
      </c>
      <c r="O379" s="12">
        <f t="shared" si="363"/>
        <v>0</v>
      </c>
      <c r="P379" s="12">
        <f t="shared" si="363"/>
        <v>0</v>
      </c>
      <c r="Q379" s="12">
        <f t="shared" si="363"/>
        <v>0</v>
      </c>
      <c r="R379" s="12">
        <f t="shared" si="363"/>
        <v>0</v>
      </c>
      <c r="S379" s="12">
        <f t="shared" si="363"/>
        <v>0</v>
      </c>
      <c r="T379" s="12">
        <f t="shared" si="363"/>
        <v>0</v>
      </c>
      <c r="U379" s="12">
        <f t="shared" si="363"/>
        <v>0</v>
      </c>
      <c r="V379" s="12">
        <f t="shared" si="363"/>
        <v>0</v>
      </c>
      <c r="W379" s="12">
        <f t="shared" si="363"/>
        <v>0</v>
      </c>
      <c r="X379" s="12">
        <f t="shared" si="363"/>
        <v>0</v>
      </c>
    </row>
    <row r="380" spans="1:54" outlineLevel="1" x14ac:dyDescent="0.2">
      <c r="A380" s="304"/>
      <c r="C380" s="21">
        <f>C379+1</f>
        <v>2017</v>
      </c>
      <c r="D380" s="12"/>
      <c r="E380" s="12">
        <f>E$7/$E$376</f>
        <v>0</v>
      </c>
      <c r="F380" s="12">
        <f>(2*E424)/($E$377-(F$378-$C380))</f>
        <v>0</v>
      </c>
      <c r="G380" s="12">
        <f t="shared" si="363"/>
        <v>0</v>
      </c>
      <c r="H380" s="12">
        <f t="shared" si="363"/>
        <v>0</v>
      </c>
      <c r="I380" s="12">
        <f t="shared" si="363"/>
        <v>0</v>
      </c>
      <c r="J380" s="12">
        <f t="shared" si="363"/>
        <v>0</v>
      </c>
      <c r="K380" s="12">
        <f t="shared" si="363"/>
        <v>0</v>
      </c>
      <c r="L380" s="12">
        <f t="shared" si="363"/>
        <v>0</v>
      </c>
      <c r="M380" s="12">
        <f t="shared" si="363"/>
        <v>0</v>
      </c>
      <c r="N380" s="12">
        <f t="shared" si="363"/>
        <v>0</v>
      </c>
      <c r="O380" s="12">
        <f t="shared" si="363"/>
        <v>0</v>
      </c>
      <c r="P380" s="12">
        <f t="shared" si="363"/>
        <v>0</v>
      </c>
      <c r="Q380" s="12">
        <f t="shared" si="363"/>
        <v>0</v>
      </c>
      <c r="R380" s="12">
        <f t="shared" si="363"/>
        <v>0</v>
      </c>
      <c r="S380" s="12">
        <f t="shared" si="363"/>
        <v>0</v>
      </c>
      <c r="T380" s="12">
        <f t="shared" si="363"/>
        <v>0</v>
      </c>
      <c r="U380" s="12">
        <f t="shared" si="363"/>
        <v>0</v>
      </c>
      <c r="V380" s="12">
        <f t="shared" si="363"/>
        <v>0</v>
      </c>
      <c r="W380" s="12">
        <f t="shared" si="363"/>
        <v>0</v>
      </c>
      <c r="X380" s="12">
        <f t="shared" si="363"/>
        <v>0</v>
      </c>
      <c r="Y380" s="12">
        <f t="shared" ref="Y380:AN395" si="364">(2*X424)/($E$377-(Y$378-$C380))</f>
        <v>0</v>
      </c>
    </row>
    <row r="381" spans="1:54" outlineLevel="1" x14ac:dyDescent="0.2">
      <c r="A381" s="304"/>
      <c r="C381" s="21">
        <f t="shared" ref="C381:C418" si="365">C380+1</f>
        <v>2018</v>
      </c>
      <c r="D381" s="12"/>
      <c r="E381" s="12"/>
      <c r="F381" s="12">
        <f>F$7/$E$376</f>
        <v>0</v>
      </c>
      <c r="G381" s="12">
        <f>(2*F425)/($E$377-(G$378-$C381))</f>
        <v>0</v>
      </c>
      <c r="H381" s="12">
        <f t="shared" si="363"/>
        <v>0</v>
      </c>
      <c r="I381" s="12">
        <f t="shared" si="363"/>
        <v>0</v>
      </c>
      <c r="J381" s="12">
        <f t="shared" si="363"/>
        <v>0</v>
      </c>
      <c r="K381" s="12">
        <f t="shared" si="363"/>
        <v>0</v>
      </c>
      <c r="L381" s="12">
        <f t="shared" si="363"/>
        <v>0</v>
      </c>
      <c r="M381" s="12">
        <f t="shared" si="363"/>
        <v>0</v>
      </c>
      <c r="N381" s="12">
        <f t="shared" si="363"/>
        <v>0</v>
      </c>
      <c r="O381" s="12">
        <f t="shared" si="363"/>
        <v>0</v>
      </c>
      <c r="P381" s="12">
        <f t="shared" si="363"/>
        <v>0</v>
      </c>
      <c r="Q381" s="12">
        <f t="shared" si="363"/>
        <v>0</v>
      </c>
      <c r="R381" s="12">
        <f t="shared" si="363"/>
        <v>0</v>
      </c>
      <c r="S381" s="12">
        <f t="shared" si="363"/>
        <v>0</v>
      </c>
      <c r="T381" s="12">
        <f t="shared" si="363"/>
        <v>0</v>
      </c>
      <c r="U381" s="12">
        <f t="shared" si="363"/>
        <v>0</v>
      </c>
      <c r="V381" s="12">
        <f t="shared" si="363"/>
        <v>0</v>
      </c>
      <c r="W381" s="12">
        <f t="shared" si="363"/>
        <v>0</v>
      </c>
      <c r="X381" s="12">
        <f t="shared" si="363"/>
        <v>0</v>
      </c>
      <c r="Y381" s="12">
        <f t="shared" si="364"/>
        <v>0</v>
      </c>
      <c r="Z381" s="12">
        <f t="shared" si="364"/>
        <v>0</v>
      </c>
    </row>
    <row r="382" spans="1:54" outlineLevel="1" x14ac:dyDescent="0.2">
      <c r="A382" s="304"/>
      <c r="C382" s="21">
        <f t="shared" si="365"/>
        <v>2019</v>
      </c>
      <c r="D382" s="12"/>
      <c r="E382" s="12"/>
      <c r="F382" s="12"/>
      <c r="G382" s="12">
        <f>G$7/$E$376</f>
        <v>0</v>
      </c>
      <c r="H382" s="12">
        <f>(2*G426)/($E$377-(H$378-$C382))</f>
        <v>0</v>
      </c>
      <c r="I382" s="12">
        <f t="shared" si="363"/>
        <v>0</v>
      </c>
      <c r="J382" s="12">
        <f t="shared" si="363"/>
        <v>0</v>
      </c>
      <c r="K382" s="12">
        <f t="shared" si="363"/>
        <v>0</v>
      </c>
      <c r="L382" s="12">
        <f t="shared" si="363"/>
        <v>0</v>
      </c>
      <c r="M382" s="12">
        <f t="shared" si="363"/>
        <v>0</v>
      </c>
      <c r="N382" s="12">
        <f t="shared" si="363"/>
        <v>0</v>
      </c>
      <c r="O382" s="12">
        <f t="shared" si="363"/>
        <v>0</v>
      </c>
      <c r="P382" s="12">
        <f t="shared" si="363"/>
        <v>0</v>
      </c>
      <c r="Q382" s="12">
        <f t="shared" si="363"/>
        <v>0</v>
      </c>
      <c r="R382" s="12">
        <f t="shared" si="363"/>
        <v>0</v>
      </c>
      <c r="S382" s="12">
        <f t="shared" si="363"/>
        <v>0</v>
      </c>
      <c r="T382" s="12">
        <f t="shared" si="363"/>
        <v>0</v>
      </c>
      <c r="U382" s="12">
        <f t="shared" si="363"/>
        <v>0</v>
      </c>
      <c r="V382" s="12">
        <f t="shared" si="363"/>
        <v>0</v>
      </c>
      <c r="W382" s="12">
        <f t="shared" si="363"/>
        <v>0</v>
      </c>
      <c r="X382" s="12">
        <f t="shared" si="363"/>
        <v>0</v>
      </c>
      <c r="Y382" s="12">
        <f t="shared" si="364"/>
        <v>0</v>
      </c>
      <c r="Z382" s="12">
        <f t="shared" si="364"/>
        <v>0</v>
      </c>
      <c r="AA382" s="12">
        <f t="shared" si="364"/>
        <v>0</v>
      </c>
    </row>
    <row r="383" spans="1:54" outlineLevel="1" x14ac:dyDescent="0.2">
      <c r="A383" s="304"/>
      <c r="C383" s="21">
        <f t="shared" si="365"/>
        <v>2020</v>
      </c>
      <c r="D383" s="12"/>
      <c r="E383" s="12"/>
      <c r="F383" s="12"/>
      <c r="G383" s="12"/>
      <c r="H383" s="12">
        <f>H$7/$E$376</f>
        <v>0</v>
      </c>
      <c r="I383" s="12">
        <f>(2*H427)/($E$377-(I$378-$C383))</f>
        <v>0</v>
      </c>
      <c r="J383" s="12">
        <f t="shared" si="363"/>
        <v>0</v>
      </c>
      <c r="K383" s="12">
        <f t="shared" si="363"/>
        <v>0</v>
      </c>
      <c r="L383" s="12">
        <f t="shared" si="363"/>
        <v>0</v>
      </c>
      <c r="M383" s="12">
        <f t="shared" si="363"/>
        <v>0</v>
      </c>
      <c r="N383" s="12">
        <f t="shared" si="363"/>
        <v>0</v>
      </c>
      <c r="O383" s="12">
        <f t="shared" si="363"/>
        <v>0</v>
      </c>
      <c r="P383" s="12">
        <f t="shared" si="363"/>
        <v>0</v>
      </c>
      <c r="Q383" s="12">
        <f t="shared" si="363"/>
        <v>0</v>
      </c>
      <c r="R383" s="12">
        <f t="shared" si="363"/>
        <v>0</v>
      </c>
      <c r="S383" s="12">
        <f t="shared" si="363"/>
        <v>0</v>
      </c>
      <c r="T383" s="12">
        <f t="shared" si="363"/>
        <v>0</v>
      </c>
      <c r="U383" s="12">
        <f t="shared" si="363"/>
        <v>0</v>
      </c>
      <c r="V383" s="12">
        <f t="shared" si="363"/>
        <v>0</v>
      </c>
      <c r="W383" s="12">
        <f t="shared" si="363"/>
        <v>0</v>
      </c>
      <c r="X383" s="12">
        <f t="shared" si="363"/>
        <v>0</v>
      </c>
      <c r="Y383" s="12">
        <f t="shared" si="364"/>
        <v>0</v>
      </c>
      <c r="Z383" s="12">
        <f t="shared" si="364"/>
        <v>0</v>
      </c>
      <c r="AA383" s="12">
        <f t="shared" si="364"/>
        <v>0</v>
      </c>
      <c r="AB383" s="12">
        <f t="shared" si="364"/>
        <v>0</v>
      </c>
    </row>
    <row r="384" spans="1:54" outlineLevel="1" x14ac:dyDescent="0.2">
      <c r="A384" s="304"/>
      <c r="C384" s="21">
        <f t="shared" si="365"/>
        <v>2021</v>
      </c>
      <c r="D384" s="12"/>
      <c r="E384" s="12"/>
      <c r="F384" s="12"/>
      <c r="G384" s="12"/>
      <c r="H384" s="12"/>
      <c r="I384" s="12">
        <f>I$7/$E$376</f>
        <v>0</v>
      </c>
      <c r="J384" s="12">
        <f>(2*I428)/($E$377-(J$378-$C384))</f>
        <v>0</v>
      </c>
      <c r="K384" s="12">
        <f t="shared" si="363"/>
        <v>0</v>
      </c>
      <c r="L384" s="12">
        <f t="shared" si="363"/>
        <v>0</v>
      </c>
      <c r="M384" s="12">
        <f t="shared" si="363"/>
        <v>0</v>
      </c>
      <c r="N384" s="12">
        <f t="shared" si="363"/>
        <v>0</v>
      </c>
      <c r="O384" s="12">
        <f t="shared" si="363"/>
        <v>0</v>
      </c>
      <c r="P384" s="12">
        <f t="shared" si="363"/>
        <v>0</v>
      </c>
      <c r="Q384" s="12">
        <f t="shared" si="363"/>
        <v>0</v>
      </c>
      <c r="R384" s="12">
        <f t="shared" si="363"/>
        <v>0</v>
      </c>
      <c r="S384" s="12">
        <f t="shared" si="363"/>
        <v>0</v>
      </c>
      <c r="T384" s="12">
        <f t="shared" si="363"/>
        <v>0</v>
      </c>
      <c r="U384" s="12">
        <f t="shared" si="363"/>
        <v>0</v>
      </c>
      <c r="V384" s="12">
        <f t="shared" si="363"/>
        <v>0</v>
      </c>
      <c r="W384" s="12">
        <f t="shared" si="363"/>
        <v>0</v>
      </c>
      <c r="X384" s="12">
        <f t="shared" si="363"/>
        <v>0</v>
      </c>
      <c r="Y384" s="12">
        <f t="shared" si="364"/>
        <v>0</v>
      </c>
      <c r="Z384" s="12">
        <f t="shared" si="364"/>
        <v>0</v>
      </c>
      <c r="AA384" s="12">
        <f t="shared" si="364"/>
        <v>0</v>
      </c>
      <c r="AB384" s="12">
        <f t="shared" si="364"/>
        <v>0</v>
      </c>
      <c r="AC384" s="12">
        <f t="shared" si="364"/>
        <v>0</v>
      </c>
    </row>
    <row r="385" spans="1:45" outlineLevel="1" x14ac:dyDescent="0.2">
      <c r="A385" s="304"/>
      <c r="C385" s="21">
        <f t="shared" si="365"/>
        <v>2022</v>
      </c>
      <c r="D385" s="12"/>
      <c r="E385" s="12"/>
      <c r="F385" s="12"/>
      <c r="G385" s="12"/>
      <c r="H385" s="12"/>
      <c r="I385" s="12"/>
      <c r="J385" s="12">
        <f>J$7/$E$376</f>
        <v>0</v>
      </c>
      <c r="K385" s="12">
        <f>(2*J429)/($E$377-(K$378-$C385))</f>
        <v>0</v>
      </c>
      <c r="L385" s="12">
        <f t="shared" si="363"/>
        <v>0</v>
      </c>
      <c r="M385" s="12">
        <f t="shared" si="363"/>
        <v>0</v>
      </c>
      <c r="N385" s="12">
        <f t="shared" si="363"/>
        <v>0</v>
      </c>
      <c r="O385" s="12">
        <f t="shared" si="363"/>
        <v>0</v>
      </c>
      <c r="P385" s="12">
        <f t="shared" si="363"/>
        <v>0</v>
      </c>
      <c r="Q385" s="12">
        <f t="shared" si="363"/>
        <v>0</v>
      </c>
      <c r="R385" s="12">
        <f t="shared" si="363"/>
        <v>0</v>
      </c>
      <c r="S385" s="12">
        <f t="shared" si="363"/>
        <v>0</v>
      </c>
      <c r="T385" s="12">
        <f t="shared" si="363"/>
        <v>0</v>
      </c>
      <c r="U385" s="12">
        <f t="shared" si="363"/>
        <v>0</v>
      </c>
      <c r="V385" s="12">
        <f t="shared" si="363"/>
        <v>0</v>
      </c>
      <c r="W385" s="12">
        <f t="shared" si="363"/>
        <v>0</v>
      </c>
      <c r="X385" s="12">
        <f t="shared" si="363"/>
        <v>0</v>
      </c>
      <c r="Y385" s="12">
        <f t="shared" si="364"/>
        <v>0</v>
      </c>
      <c r="Z385" s="12">
        <f t="shared" si="364"/>
        <v>0</v>
      </c>
      <c r="AA385" s="12">
        <f t="shared" si="364"/>
        <v>0</v>
      </c>
      <c r="AB385" s="12">
        <f t="shared" si="364"/>
        <v>0</v>
      </c>
      <c r="AC385" s="12">
        <f t="shared" si="364"/>
        <v>0</v>
      </c>
      <c r="AD385" s="12">
        <f t="shared" si="364"/>
        <v>0</v>
      </c>
    </row>
    <row r="386" spans="1:45" outlineLevel="1" x14ac:dyDescent="0.2">
      <c r="A386" s="304"/>
      <c r="C386" s="21">
        <f t="shared" si="365"/>
        <v>2023</v>
      </c>
      <c r="D386" s="12"/>
      <c r="E386" s="12"/>
      <c r="F386" s="12"/>
      <c r="G386" s="12"/>
      <c r="H386" s="12"/>
      <c r="I386" s="12"/>
      <c r="J386" s="12"/>
      <c r="K386" s="12">
        <f>K$7/$E$376</f>
        <v>0</v>
      </c>
      <c r="L386" s="12">
        <f>(2*K430)/($E$377-(L$378-$C386))</f>
        <v>0</v>
      </c>
      <c r="M386" s="12">
        <f t="shared" si="363"/>
        <v>0</v>
      </c>
      <c r="N386" s="12">
        <f t="shared" si="363"/>
        <v>0</v>
      </c>
      <c r="O386" s="12">
        <f t="shared" si="363"/>
        <v>0</v>
      </c>
      <c r="P386" s="12">
        <f t="shared" si="363"/>
        <v>0</v>
      </c>
      <c r="Q386" s="12">
        <f t="shared" si="363"/>
        <v>0</v>
      </c>
      <c r="R386" s="12">
        <f t="shared" si="363"/>
        <v>0</v>
      </c>
      <c r="S386" s="12">
        <f t="shared" si="363"/>
        <v>0</v>
      </c>
      <c r="T386" s="12">
        <f t="shared" si="363"/>
        <v>0</v>
      </c>
      <c r="U386" s="12">
        <f t="shared" si="363"/>
        <v>0</v>
      </c>
      <c r="V386" s="12">
        <f t="shared" si="363"/>
        <v>0</v>
      </c>
      <c r="W386" s="12">
        <f t="shared" si="363"/>
        <v>0</v>
      </c>
      <c r="X386" s="12">
        <f t="shared" si="363"/>
        <v>0</v>
      </c>
      <c r="Y386" s="12">
        <f t="shared" si="364"/>
        <v>0</v>
      </c>
      <c r="Z386" s="12">
        <f t="shared" si="364"/>
        <v>0</v>
      </c>
      <c r="AA386" s="12">
        <f t="shared" si="364"/>
        <v>0</v>
      </c>
      <c r="AB386" s="12">
        <f t="shared" si="364"/>
        <v>0</v>
      </c>
      <c r="AC386" s="12">
        <f t="shared" si="364"/>
        <v>0</v>
      </c>
      <c r="AD386" s="12">
        <f t="shared" si="364"/>
        <v>0</v>
      </c>
      <c r="AE386" s="12">
        <f t="shared" si="364"/>
        <v>0</v>
      </c>
    </row>
    <row r="387" spans="1:45" outlineLevel="1" x14ac:dyDescent="0.2">
      <c r="A387" s="304"/>
      <c r="C387" s="21">
        <f t="shared" si="365"/>
        <v>2024</v>
      </c>
      <c r="D387" s="12"/>
      <c r="E387" s="12"/>
      <c r="F387" s="12"/>
      <c r="G387" s="12"/>
      <c r="H387" s="12"/>
      <c r="I387" s="12"/>
      <c r="J387" s="12"/>
      <c r="K387" s="12"/>
      <c r="L387" s="12">
        <f>L$7/$E$376</f>
        <v>0</v>
      </c>
      <c r="M387" s="12">
        <f>(2*L431)/($E$377-(M$378-$C387))</f>
        <v>0</v>
      </c>
      <c r="N387" s="12">
        <f t="shared" si="363"/>
        <v>0</v>
      </c>
      <c r="O387" s="12">
        <f t="shared" si="363"/>
        <v>0</v>
      </c>
      <c r="P387" s="12">
        <f t="shared" si="363"/>
        <v>0</v>
      </c>
      <c r="Q387" s="12">
        <f t="shared" si="363"/>
        <v>0</v>
      </c>
      <c r="R387" s="12">
        <f t="shared" si="363"/>
        <v>0</v>
      </c>
      <c r="S387" s="12">
        <f t="shared" si="363"/>
        <v>0</v>
      </c>
      <c r="T387" s="12">
        <f t="shared" si="363"/>
        <v>0</v>
      </c>
      <c r="U387" s="12">
        <f t="shared" si="363"/>
        <v>0</v>
      </c>
      <c r="V387" s="12">
        <f t="shared" si="363"/>
        <v>0</v>
      </c>
      <c r="W387" s="12">
        <f t="shared" si="363"/>
        <v>0</v>
      </c>
      <c r="X387" s="12">
        <f t="shared" si="363"/>
        <v>0</v>
      </c>
      <c r="Y387" s="12">
        <f t="shared" si="364"/>
        <v>0</v>
      </c>
      <c r="Z387" s="12">
        <f t="shared" si="364"/>
        <v>0</v>
      </c>
      <c r="AA387" s="12">
        <f t="shared" si="364"/>
        <v>0</v>
      </c>
      <c r="AB387" s="12">
        <f t="shared" si="364"/>
        <v>0</v>
      </c>
      <c r="AC387" s="12">
        <f t="shared" si="364"/>
        <v>0</v>
      </c>
      <c r="AD387" s="12">
        <f t="shared" si="364"/>
        <v>0</v>
      </c>
      <c r="AE387" s="12">
        <f t="shared" si="364"/>
        <v>0</v>
      </c>
      <c r="AF387" s="12">
        <f t="shared" si="364"/>
        <v>0</v>
      </c>
    </row>
    <row r="388" spans="1:45" outlineLevel="1" x14ac:dyDescent="0.2">
      <c r="A388" s="304"/>
      <c r="C388" s="21">
        <f t="shared" si="365"/>
        <v>2025</v>
      </c>
      <c r="D388" s="12"/>
      <c r="E388" s="12"/>
      <c r="F388" s="12"/>
      <c r="G388" s="12"/>
      <c r="H388" s="12"/>
      <c r="I388" s="12"/>
      <c r="J388" s="12"/>
      <c r="K388" s="12"/>
      <c r="L388" s="12"/>
      <c r="M388" s="12">
        <f>M$7/$E$376</f>
        <v>0</v>
      </c>
      <c r="N388" s="12">
        <f>(2*M432)/($E$377-(N$378-$C388))</f>
        <v>0</v>
      </c>
      <c r="O388" s="12">
        <f t="shared" si="363"/>
        <v>0</v>
      </c>
      <c r="P388" s="12">
        <f t="shared" si="363"/>
        <v>0</v>
      </c>
      <c r="Q388" s="12">
        <f t="shared" si="363"/>
        <v>0</v>
      </c>
      <c r="R388" s="12">
        <f t="shared" si="363"/>
        <v>0</v>
      </c>
      <c r="S388" s="12">
        <f t="shared" si="363"/>
        <v>0</v>
      </c>
      <c r="T388" s="12">
        <f t="shared" si="363"/>
        <v>0</v>
      </c>
      <c r="U388" s="12">
        <f t="shared" si="363"/>
        <v>0</v>
      </c>
      <c r="V388" s="12">
        <f t="shared" si="363"/>
        <v>0</v>
      </c>
      <c r="W388" s="12">
        <f t="shared" si="363"/>
        <v>0</v>
      </c>
      <c r="X388" s="12">
        <f t="shared" si="363"/>
        <v>0</v>
      </c>
      <c r="Y388" s="12">
        <f t="shared" si="364"/>
        <v>0</v>
      </c>
      <c r="Z388" s="12">
        <f t="shared" si="364"/>
        <v>0</v>
      </c>
      <c r="AA388" s="12">
        <f t="shared" si="364"/>
        <v>0</v>
      </c>
      <c r="AB388" s="12">
        <f t="shared" si="364"/>
        <v>0</v>
      </c>
      <c r="AC388" s="12">
        <f t="shared" si="364"/>
        <v>0</v>
      </c>
      <c r="AD388" s="12">
        <f t="shared" si="364"/>
        <v>0</v>
      </c>
      <c r="AE388" s="12">
        <f t="shared" si="364"/>
        <v>0</v>
      </c>
      <c r="AF388" s="12">
        <f t="shared" si="364"/>
        <v>0</v>
      </c>
      <c r="AG388" s="12">
        <f t="shared" si="364"/>
        <v>0</v>
      </c>
    </row>
    <row r="389" spans="1:45" outlineLevel="1" x14ac:dyDescent="0.2">
      <c r="A389" s="304"/>
      <c r="C389" s="21">
        <f t="shared" si="365"/>
        <v>2026</v>
      </c>
      <c r="D389" s="12"/>
      <c r="E389" s="12"/>
      <c r="F389" s="12"/>
      <c r="G389" s="12"/>
      <c r="H389" s="12"/>
      <c r="I389" s="12"/>
      <c r="J389" s="12"/>
      <c r="K389" s="12"/>
      <c r="L389" s="12"/>
      <c r="M389" s="12"/>
      <c r="N389" s="12">
        <f>N$7/$E$376</f>
        <v>0</v>
      </c>
      <c r="O389" s="12">
        <f>(2*N433)/($E$377-(O$378-$C389))</f>
        <v>0</v>
      </c>
      <c r="P389" s="12">
        <f t="shared" si="363"/>
        <v>0</v>
      </c>
      <c r="Q389" s="12">
        <f t="shared" si="363"/>
        <v>0</v>
      </c>
      <c r="R389" s="12">
        <f t="shared" si="363"/>
        <v>0</v>
      </c>
      <c r="S389" s="12">
        <f t="shared" si="363"/>
        <v>0</v>
      </c>
      <c r="T389" s="12">
        <f t="shared" si="363"/>
        <v>0</v>
      </c>
      <c r="U389" s="12">
        <f t="shared" si="363"/>
        <v>0</v>
      </c>
      <c r="V389" s="12">
        <f t="shared" si="363"/>
        <v>0</v>
      </c>
      <c r="W389" s="12">
        <f t="shared" si="363"/>
        <v>0</v>
      </c>
      <c r="X389" s="12">
        <f t="shared" si="363"/>
        <v>0</v>
      </c>
      <c r="Y389" s="12">
        <f t="shared" si="364"/>
        <v>0</v>
      </c>
      <c r="Z389" s="12">
        <f t="shared" si="364"/>
        <v>0</v>
      </c>
      <c r="AA389" s="12">
        <f t="shared" si="364"/>
        <v>0</v>
      </c>
      <c r="AB389" s="12">
        <f t="shared" si="364"/>
        <v>0</v>
      </c>
      <c r="AC389" s="12">
        <f t="shared" si="364"/>
        <v>0</v>
      </c>
      <c r="AD389" s="12">
        <f t="shared" si="364"/>
        <v>0</v>
      </c>
      <c r="AE389" s="12">
        <f t="shared" si="364"/>
        <v>0</v>
      </c>
      <c r="AF389" s="12">
        <f t="shared" si="364"/>
        <v>0</v>
      </c>
      <c r="AG389" s="12">
        <f t="shared" si="364"/>
        <v>0</v>
      </c>
      <c r="AH389" s="12">
        <f t="shared" si="364"/>
        <v>0</v>
      </c>
    </row>
    <row r="390" spans="1:45" outlineLevel="1" x14ac:dyDescent="0.2">
      <c r="A390" s="304"/>
      <c r="C390" s="21">
        <f t="shared" si="365"/>
        <v>2027</v>
      </c>
      <c r="D390" s="12"/>
      <c r="E390" s="12"/>
      <c r="F390" s="12"/>
      <c r="G390" s="12"/>
      <c r="H390" s="12"/>
      <c r="I390" s="12"/>
      <c r="J390" s="12"/>
      <c r="K390" s="12"/>
      <c r="L390" s="12"/>
      <c r="M390" s="12"/>
      <c r="N390" s="12"/>
      <c r="O390" s="12">
        <f>O$7/$E$376</f>
        <v>0</v>
      </c>
      <c r="P390" s="12">
        <f>(2*O434)/($E$377-(P$378-$C390))</f>
        <v>0</v>
      </c>
      <c r="Q390" s="12">
        <f t="shared" si="363"/>
        <v>0</v>
      </c>
      <c r="R390" s="12">
        <f t="shared" si="363"/>
        <v>0</v>
      </c>
      <c r="S390" s="12">
        <f t="shared" si="363"/>
        <v>0</v>
      </c>
      <c r="T390" s="12">
        <f t="shared" si="363"/>
        <v>0</v>
      </c>
      <c r="U390" s="12">
        <f t="shared" si="363"/>
        <v>0</v>
      </c>
      <c r="V390" s="12">
        <f t="shared" si="363"/>
        <v>0</v>
      </c>
      <c r="W390" s="12">
        <f t="shared" si="363"/>
        <v>0</v>
      </c>
      <c r="X390" s="12">
        <f t="shared" si="363"/>
        <v>0</v>
      </c>
      <c r="Y390" s="12">
        <f t="shared" si="364"/>
        <v>0</v>
      </c>
      <c r="Z390" s="12">
        <f t="shared" si="364"/>
        <v>0</v>
      </c>
      <c r="AA390" s="12">
        <f t="shared" si="364"/>
        <v>0</v>
      </c>
      <c r="AB390" s="12">
        <f t="shared" si="364"/>
        <v>0</v>
      </c>
      <c r="AC390" s="12">
        <f t="shared" si="364"/>
        <v>0</v>
      </c>
      <c r="AD390" s="12">
        <f t="shared" si="364"/>
        <v>0</v>
      </c>
      <c r="AE390" s="12">
        <f t="shared" si="364"/>
        <v>0</v>
      </c>
      <c r="AF390" s="12">
        <f t="shared" si="364"/>
        <v>0</v>
      </c>
      <c r="AG390" s="12">
        <f t="shared" si="364"/>
        <v>0</v>
      </c>
      <c r="AH390" s="12">
        <f t="shared" si="364"/>
        <v>0</v>
      </c>
      <c r="AI390" s="12">
        <f t="shared" si="364"/>
        <v>0</v>
      </c>
    </row>
    <row r="391" spans="1:45" outlineLevel="1" x14ac:dyDescent="0.2">
      <c r="A391" s="304"/>
      <c r="C391" s="21">
        <f t="shared" si="365"/>
        <v>2028</v>
      </c>
      <c r="D391" s="12"/>
      <c r="E391" s="12"/>
      <c r="F391" s="12"/>
      <c r="G391" s="12"/>
      <c r="H391" s="12"/>
      <c r="I391" s="12"/>
      <c r="J391" s="12"/>
      <c r="K391" s="12"/>
      <c r="L391" s="12"/>
      <c r="M391" s="12"/>
      <c r="N391" s="12"/>
      <c r="O391" s="12"/>
      <c r="P391" s="12">
        <f>P$7/$E$376</f>
        <v>0</v>
      </c>
      <c r="Q391" s="12">
        <f>(2*P435)/($E$377-(Q$378-$C391))</f>
        <v>0</v>
      </c>
      <c r="R391" s="12">
        <f t="shared" si="363"/>
        <v>0</v>
      </c>
      <c r="S391" s="12">
        <f t="shared" si="363"/>
        <v>0</v>
      </c>
      <c r="T391" s="12">
        <f t="shared" si="363"/>
        <v>0</v>
      </c>
      <c r="U391" s="12">
        <f t="shared" si="363"/>
        <v>0</v>
      </c>
      <c r="V391" s="12">
        <f t="shared" si="363"/>
        <v>0</v>
      </c>
      <c r="W391" s="12">
        <f t="shared" si="363"/>
        <v>0</v>
      </c>
      <c r="X391" s="12">
        <f t="shared" si="363"/>
        <v>0</v>
      </c>
      <c r="Y391" s="12">
        <f t="shared" si="364"/>
        <v>0</v>
      </c>
      <c r="Z391" s="12">
        <f t="shared" si="364"/>
        <v>0</v>
      </c>
      <c r="AA391" s="12">
        <f t="shared" si="364"/>
        <v>0</v>
      </c>
      <c r="AB391" s="12">
        <f t="shared" si="364"/>
        <v>0</v>
      </c>
      <c r="AC391" s="12">
        <f t="shared" si="364"/>
        <v>0</v>
      </c>
      <c r="AD391" s="12">
        <f t="shared" si="364"/>
        <v>0</v>
      </c>
      <c r="AE391" s="12">
        <f t="shared" si="364"/>
        <v>0</v>
      </c>
      <c r="AF391" s="12">
        <f t="shared" si="364"/>
        <v>0</v>
      </c>
      <c r="AG391" s="12">
        <f t="shared" si="364"/>
        <v>0</v>
      </c>
      <c r="AH391" s="12">
        <f t="shared" si="364"/>
        <v>0</v>
      </c>
      <c r="AI391" s="12">
        <f t="shared" si="364"/>
        <v>0</v>
      </c>
      <c r="AJ391" s="12">
        <f t="shared" si="364"/>
        <v>0</v>
      </c>
    </row>
    <row r="392" spans="1:45" outlineLevel="1" x14ac:dyDescent="0.2">
      <c r="A392" s="304"/>
      <c r="C392" s="21">
        <f t="shared" si="365"/>
        <v>2029</v>
      </c>
      <c r="D392" s="12"/>
      <c r="E392" s="12"/>
      <c r="F392" s="12"/>
      <c r="G392" s="12"/>
      <c r="H392" s="12"/>
      <c r="I392" s="12"/>
      <c r="J392" s="12"/>
      <c r="K392" s="12"/>
      <c r="L392" s="12"/>
      <c r="M392" s="12"/>
      <c r="N392" s="12"/>
      <c r="O392" s="12"/>
      <c r="P392" s="12"/>
      <c r="Q392" s="12">
        <f>Q$7/$E$376</f>
        <v>0</v>
      </c>
      <c r="R392" s="12">
        <f>(2*Q436)/($E$377-(R$378-$C392))</f>
        <v>0</v>
      </c>
      <c r="S392" s="12">
        <f t="shared" si="363"/>
        <v>0</v>
      </c>
      <c r="T392" s="12">
        <f t="shared" si="363"/>
        <v>0</v>
      </c>
      <c r="U392" s="12">
        <f t="shared" si="363"/>
        <v>0</v>
      </c>
      <c r="V392" s="12">
        <f t="shared" si="363"/>
        <v>0</v>
      </c>
      <c r="W392" s="12">
        <f t="shared" si="363"/>
        <v>0</v>
      </c>
      <c r="X392" s="12">
        <f t="shared" si="363"/>
        <v>0</v>
      </c>
      <c r="Y392" s="12">
        <f t="shared" si="364"/>
        <v>0</v>
      </c>
      <c r="Z392" s="12">
        <f t="shared" si="364"/>
        <v>0</v>
      </c>
      <c r="AA392" s="12">
        <f t="shared" si="364"/>
        <v>0</v>
      </c>
      <c r="AB392" s="12">
        <f t="shared" si="364"/>
        <v>0</v>
      </c>
      <c r="AC392" s="12">
        <f t="shared" si="364"/>
        <v>0</v>
      </c>
      <c r="AD392" s="12">
        <f t="shared" si="364"/>
        <v>0</v>
      </c>
      <c r="AE392" s="12">
        <f t="shared" si="364"/>
        <v>0</v>
      </c>
      <c r="AF392" s="12">
        <f t="shared" si="364"/>
        <v>0</v>
      </c>
      <c r="AG392" s="12">
        <f t="shared" si="364"/>
        <v>0</v>
      </c>
      <c r="AH392" s="12">
        <f t="shared" si="364"/>
        <v>0</v>
      </c>
      <c r="AI392" s="12">
        <f t="shared" si="364"/>
        <v>0</v>
      </c>
      <c r="AJ392" s="12">
        <f t="shared" si="364"/>
        <v>0</v>
      </c>
      <c r="AK392" s="12">
        <f t="shared" si="364"/>
        <v>0</v>
      </c>
    </row>
    <row r="393" spans="1:45" outlineLevel="1" x14ac:dyDescent="0.2">
      <c r="A393" s="304"/>
      <c r="C393" s="21">
        <f t="shared" si="365"/>
        <v>2030</v>
      </c>
      <c r="D393" s="12"/>
      <c r="E393" s="12"/>
      <c r="F393" s="12"/>
      <c r="G393" s="12"/>
      <c r="H393" s="12"/>
      <c r="I393" s="12"/>
      <c r="J393" s="12"/>
      <c r="K393" s="12"/>
      <c r="L393" s="12"/>
      <c r="M393" s="12"/>
      <c r="N393" s="12"/>
      <c r="O393" s="12"/>
      <c r="P393" s="12"/>
      <c r="R393" s="12">
        <f>R$7/$E$376</f>
        <v>0</v>
      </c>
      <c r="S393" s="12">
        <f>(2*R437)/($E$377-(S$378-$C393))</f>
        <v>0</v>
      </c>
      <c r="T393" s="12">
        <f t="shared" si="363"/>
        <v>0</v>
      </c>
      <c r="U393" s="12">
        <f t="shared" si="363"/>
        <v>0</v>
      </c>
      <c r="V393" s="12">
        <f t="shared" si="363"/>
        <v>0</v>
      </c>
      <c r="W393" s="12">
        <f t="shared" si="363"/>
        <v>0</v>
      </c>
      <c r="X393" s="12">
        <f t="shared" si="363"/>
        <v>0</v>
      </c>
      <c r="Y393" s="12">
        <f t="shared" si="364"/>
        <v>0</v>
      </c>
      <c r="Z393" s="12">
        <f t="shared" si="364"/>
        <v>0</v>
      </c>
      <c r="AA393" s="12">
        <f t="shared" si="364"/>
        <v>0</v>
      </c>
      <c r="AB393" s="12">
        <f t="shared" si="364"/>
        <v>0</v>
      </c>
      <c r="AC393" s="12">
        <f t="shared" si="364"/>
        <v>0</v>
      </c>
      <c r="AD393" s="12">
        <f t="shared" si="364"/>
        <v>0</v>
      </c>
      <c r="AE393" s="12">
        <f t="shared" si="364"/>
        <v>0</v>
      </c>
      <c r="AF393" s="12">
        <f t="shared" si="364"/>
        <v>0</v>
      </c>
      <c r="AG393" s="12">
        <f t="shared" si="364"/>
        <v>0</v>
      </c>
      <c r="AH393" s="12">
        <f t="shared" si="364"/>
        <v>0</v>
      </c>
      <c r="AI393" s="12">
        <f t="shared" si="364"/>
        <v>0</v>
      </c>
      <c r="AJ393" s="12">
        <f t="shared" si="364"/>
        <v>0</v>
      </c>
      <c r="AK393" s="12">
        <f t="shared" si="364"/>
        <v>0</v>
      </c>
      <c r="AL393" s="12">
        <f t="shared" si="364"/>
        <v>0</v>
      </c>
    </row>
    <row r="394" spans="1:45" outlineLevel="1" x14ac:dyDescent="0.2">
      <c r="A394" s="304"/>
      <c r="C394" s="21">
        <f t="shared" si="365"/>
        <v>2031</v>
      </c>
      <c r="D394" s="12"/>
      <c r="E394" s="12"/>
      <c r="F394" s="12"/>
      <c r="G394" s="12"/>
      <c r="H394" s="12"/>
      <c r="I394" s="12"/>
      <c r="J394" s="12"/>
      <c r="K394" s="12"/>
      <c r="L394" s="12"/>
      <c r="M394" s="12"/>
      <c r="N394" s="12"/>
      <c r="O394" s="12"/>
      <c r="P394" s="12"/>
      <c r="S394" s="12">
        <f>S$7/$E$376</f>
        <v>0</v>
      </c>
      <c r="T394" s="12">
        <f>(2*S438)/($E$377-(T$378-$C394))</f>
        <v>0</v>
      </c>
      <c r="U394" s="12">
        <f t="shared" si="363"/>
        <v>0</v>
      </c>
      <c r="V394" s="12">
        <f t="shared" si="363"/>
        <v>0</v>
      </c>
      <c r="W394" s="12">
        <f t="shared" si="363"/>
        <v>0</v>
      </c>
      <c r="X394" s="12">
        <f t="shared" si="363"/>
        <v>0</v>
      </c>
      <c r="Y394" s="12">
        <f t="shared" si="364"/>
        <v>0</v>
      </c>
      <c r="Z394" s="12">
        <f t="shared" si="364"/>
        <v>0</v>
      </c>
      <c r="AA394" s="12">
        <f t="shared" si="364"/>
        <v>0</v>
      </c>
      <c r="AB394" s="12">
        <f t="shared" si="364"/>
        <v>0</v>
      </c>
      <c r="AC394" s="12">
        <f t="shared" si="364"/>
        <v>0</v>
      </c>
      <c r="AD394" s="12">
        <f t="shared" si="364"/>
        <v>0</v>
      </c>
      <c r="AE394" s="12">
        <f t="shared" si="364"/>
        <v>0</v>
      </c>
      <c r="AF394" s="12">
        <f t="shared" si="364"/>
        <v>0</v>
      </c>
      <c r="AG394" s="12">
        <f t="shared" si="364"/>
        <v>0</v>
      </c>
      <c r="AH394" s="12">
        <f t="shared" si="364"/>
        <v>0</v>
      </c>
      <c r="AI394" s="12">
        <f t="shared" si="364"/>
        <v>0</v>
      </c>
      <c r="AJ394" s="12">
        <f t="shared" si="364"/>
        <v>0</v>
      </c>
      <c r="AK394" s="12">
        <f t="shared" si="364"/>
        <v>0</v>
      </c>
      <c r="AL394" s="12">
        <f t="shared" si="364"/>
        <v>0</v>
      </c>
      <c r="AM394" s="12">
        <f t="shared" si="364"/>
        <v>0</v>
      </c>
    </row>
    <row r="395" spans="1:45" outlineLevel="1" x14ac:dyDescent="0.2">
      <c r="A395" s="304"/>
      <c r="C395" s="21">
        <f t="shared" si="365"/>
        <v>2032</v>
      </c>
      <c r="D395" s="12"/>
      <c r="E395" s="12"/>
      <c r="F395" s="12"/>
      <c r="G395" s="12"/>
      <c r="H395" s="12"/>
      <c r="I395" s="12"/>
      <c r="J395" s="12"/>
      <c r="K395" s="12"/>
      <c r="L395" s="12"/>
      <c r="M395" s="12"/>
      <c r="N395" s="12"/>
      <c r="O395" s="12"/>
      <c r="P395" s="12"/>
      <c r="T395" s="12">
        <f>T$7/$E$376</f>
        <v>0</v>
      </c>
      <c r="U395" s="12">
        <f>(2*T439)/($E$377-(U$378-$C395))</f>
        <v>0</v>
      </c>
      <c r="V395" s="12">
        <f t="shared" si="363"/>
        <v>0</v>
      </c>
      <c r="W395" s="12">
        <f t="shared" si="363"/>
        <v>0</v>
      </c>
      <c r="X395" s="12">
        <f t="shared" si="363"/>
        <v>0</v>
      </c>
      <c r="Y395" s="12">
        <f t="shared" si="364"/>
        <v>0</v>
      </c>
      <c r="Z395" s="12">
        <f t="shared" si="364"/>
        <v>0</v>
      </c>
      <c r="AA395" s="12">
        <f t="shared" si="364"/>
        <v>0</v>
      </c>
      <c r="AB395" s="12">
        <f t="shared" si="364"/>
        <v>0</v>
      </c>
      <c r="AC395" s="12">
        <f t="shared" si="364"/>
        <v>0</v>
      </c>
      <c r="AD395" s="12">
        <f t="shared" si="364"/>
        <v>0</v>
      </c>
      <c r="AE395" s="12">
        <f t="shared" si="364"/>
        <v>0</v>
      </c>
      <c r="AF395" s="12">
        <f t="shared" si="364"/>
        <v>0</v>
      </c>
      <c r="AG395" s="12">
        <f t="shared" si="364"/>
        <v>0</v>
      </c>
      <c r="AH395" s="12">
        <f t="shared" si="364"/>
        <v>0</v>
      </c>
      <c r="AI395" s="12">
        <f t="shared" si="364"/>
        <v>0</v>
      </c>
      <c r="AJ395" s="12">
        <f t="shared" si="364"/>
        <v>0</v>
      </c>
      <c r="AK395" s="12">
        <f t="shared" si="364"/>
        <v>0</v>
      </c>
      <c r="AL395" s="12">
        <f t="shared" si="364"/>
        <v>0</v>
      </c>
      <c r="AM395" s="12">
        <f t="shared" si="364"/>
        <v>0</v>
      </c>
      <c r="AN395" s="12">
        <f t="shared" si="364"/>
        <v>0</v>
      </c>
    </row>
    <row r="396" spans="1:45" outlineLevel="1" x14ac:dyDescent="0.2">
      <c r="A396" s="304"/>
      <c r="C396" s="21">
        <f t="shared" si="365"/>
        <v>2033</v>
      </c>
      <c r="D396" s="12"/>
      <c r="E396" s="12"/>
      <c r="F396" s="12"/>
      <c r="G396" s="12"/>
      <c r="H396" s="12"/>
      <c r="I396" s="12"/>
      <c r="J396" s="12"/>
      <c r="K396" s="12"/>
      <c r="L396" s="12"/>
      <c r="M396" s="12"/>
      <c r="N396" s="12"/>
      <c r="O396" s="12"/>
      <c r="P396" s="12"/>
      <c r="U396" s="12">
        <f>U$7/$E$376</f>
        <v>0</v>
      </c>
      <c r="V396" s="12">
        <f>(2*U440)/($E$377-(V$378-$C396))</f>
        <v>0</v>
      </c>
      <c r="W396" s="12">
        <f t="shared" si="363"/>
        <v>0</v>
      </c>
      <c r="X396" s="12">
        <f t="shared" si="363"/>
        <v>0</v>
      </c>
      <c r="Y396" s="12">
        <f t="shared" ref="Y396:AO411" si="366">(2*X440)/($E$377-(Y$378-$C396))</f>
        <v>0</v>
      </c>
      <c r="Z396" s="12">
        <f t="shared" si="366"/>
        <v>0</v>
      </c>
      <c r="AA396" s="12">
        <f t="shared" si="366"/>
        <v>0</v>
      </c>
      <c r="AB396" s="12">
        <f t="shared" si="366"/>
        <v>0</v>
      </c>
      <c r="AC396" s="12">
        <f t="shared" si="366"/>
        <v>0</v>
      </c>
      <c r="AD396" s="12">
        <f t="shared" si="366"/>
        <v>0</v>
      </c>
      <c r="AE396" s="12">
        <f t="shared" si="366"/>
        <v>0</v>
      </c>
      <c r="AF396" s="12">
        <f t="shared" si="366"/>
        <v>0</v>
      </c>
      <c r="AG396" s="12">
        <f t="shared" si="366"/>
        <v>0</v>
      </c>
      <c r="AH396" s="12">
        <f t="shared" si="366"/>
        <v>0</v>
      </c>
      <c r="AI396" s="12">
        <f t="shared" si="366"/>
        <v>0</v>
      </c>
      <c r="AJ396" s="12">
        <f t="shared" si="366"/>
        <v>0</v>
      </c>
      <c r="AK396" s="12">
        <f t="shared" si="366"/>
        <v>0</v>
      </c>
      <c r="AL396" s="12">
        <f t="shared" si="366"/>
        <v>0</v>
      </c>
      <c r="AM396" s="12">
        <f t="shared" si="366"/>
        <v>0</v>
      </c>
      <c r="AN396" s="12">
        <f t="shared" si="366"/>
        <v>0</v>
      </c>
      <c r="AO396" s="12">
        <f t="shared" si="366"/>
        <v>0</v>
      </c>
    </row>
    <row r="397" spans="1:45" outlineLevel="1" x14ac:dyDescent="0.2">
      <c r="A397" s="304"/>
      <c r="C397" s="21">
        <f t="shared" si="365"/>
        <v>2034</v>
      </c>
      <c r="D397" s="12"/>
      <c r="E397" s="12"/>
      <c r="F397" s="12"/>
      <c r="G397" s="12"/>
      <c r="H397" s="12"/>
      <c r="I397" s="12"/>
      <c r="J397" s="12"/>
      <c r="K397" s="12"/>
      <c r="L397" s="12"/>
      <c r="M397" s="12"/>
      <c r="N397" s="12"/>
      <c r="O397" s="12"/>
      <c r="P397" s="12"/>
      <c r="V397" s="12">
        <f>V$7/$E$376</f>
        <v>0</v>
      </c>
      <c r="W397" s="12">
        <f>(2*V441)/($E$377-(W$378-$C397))</f>
        <v>0</v>
      </c>
      <c r="X397" s="12">
        <f t="shared" si="363"/>
        <v>0</v>
      </c>
      <c r="Y397" s="12">
        <f t="shared" si="366"/>
        <v>0</v>
      </c>
      <c r="Z397" s="12">
        <f t="shared" si="366"/>
        <v>0</v>
      </c>
      <c r="AA397" s="12">
        <f t="shared" si="366"/>
        <v>0</v>
      </c>
      <c r="AB397" s="12">
        <f t="shared" si="366"/>
        <v>0</v>
      </c>
      <c r="AC397" s="12">
        <f t="shared" si="366"/>
        <v>0</v>
      </c>
      <c r="AD397" s="12">
        <f t="shared" si="366"/>
        <v>0</v>
      </c>
      <c r="AE397" s="12">
        <f t="shared" si="366"/>
        <v>0</v>
      </c>
      <c r="AF397" s="12">
        <f t="shared" si="366"/>
        <v>0</v>
      </c>
      <c r="AG397" s="12">
        <f t="shared" si="366"/>
        <v>0</v>
      </c>
      <c r="AH397" s="12">
        <f t="shared" si="366"/>
        <v>0</v>
      </c>
      <c r="AI397" s="12">
        <f t="shared" si="366"/>
        <v>0</v>
      </c>
      <c r="AJ397" s="12">
        <f t="shared" si="366"/>
        <v>0</v>
      </c>
      <c r="AK397" s="12">
        <f t="shared" si="366"/>
        <v>0</v>
      </c>
      <c r="AL397" s="12">
        <f t="shared" si="366"/>
        <v>0</v>
      </c>
      <c r="AM397" s="12">
        <f t="shared" si="366"/>
        <v>0</v>
      </c>
      <c r="AN397" s="12">
        <f t="shared" si="366"/>
        <v>0</v>
      </c>
      <c r="AO397" s="12">
        <f t="shared" si="366"/>
        <v>0</v>
      </c>
      <c r="AP397" s="12">
        <f t="shared" ref="AP397:AQ411" si="367">(2*AO441)/($E$377-(AP$378-$C397))</f>
        <v>0</v>
      </c>
    </row>
    <row r="398" spans="1:45" outlineLevel="1" x14ac:dyDescent="0.2">
      <c r="A398" s="304"/>
      <c r="C398" s="21">
        <f t="shared" si="365"/>
        <v>2035</v>
      </c>
      <c r="D398" s="12"/>
      <c r="E398" s="12"/>
      <c r="F398" s="12"/>
      <c r="G398" s="12"/>
      <c r="H398" s="12"/>
      <c r="I398" s="12"/>
      <c r="J398" s="12"/>
      <c r="K398" s="12"/>
      <c r="L398" s="12"/>
      <c r="M398" s="12"/>
      <c r="N398" s="12"/>
      <c r="O398" s="12"/>
      <c r="P398" s="12"/>
      <c r="W398" s="12">
        <f>W$7/$E$376</f>
        <v>0</v>
      </c>
      <c r="X398" s="12">
        <f>(2*W442)/($E$377-(X$378-$C398))</f>
        <v>0</v>
      </c>
      <c r="Y398" s="12">
        <f t="shared" si="363"/>
        <v>0</v>
      </c>
      <c r="Z398" s="12">
        <f t="shared" si="366"/>
        <v>0</v>
      </c>
      <c r="AA398" s="12">
        <f t="shared" si="366"/>
        <v>0</v>
      </c>
      <c r="AB398" s="12">
        <f t="shared" si="366"/>
        <v>0</v>
      </c>
      <c r="AC398" s="12">
        <f t="shared" si="366"/>
        <v>0</v>
      </c>
      <c r="AD398" s="12">
        <f t="shared" si="366"/>
        <v>0</v>
      </c>
      <c r="AE398" s="12">
        <f t="shared" si="366"/>
        <v>0</v>
      </c>
      <c r="AF398" s="12">
        <f t="shared" si="366"/>
        <v>0</v>
      </c>
      <c r="AG398" s="12">
        <f t="shared" si="366"/>
        <v>0</v>
      </c>
      <c r="AH398" s="12">
        <f t="shared" si="366"/>
        <v>0</v>
      </c>
      <c r="AI398" s="12">
        <f t="shared" si="366"/>
        <v>0</v>
      </c>
      <c r="AJ398" s="12">
        <f t="shared" si="366"/>
        <v>0</v>
      </c>
      <c r="AK398" s="12">
        <f t="shared" si="366"/>
        <v>0</v>
      </c>
      <c r="AL398" s="12">
        <f t="shared" si="366"/>
        <v>0</v>
      </c>
      <c r="AM398" s="12">
        <f t="shared" si="366"/>
        <v>0</v>
      </c>
      <c r="AN398" s="12">
        <f t="shared" si="366"/>
        <v>0</v>
      </c>
      <c r="AO398" s="12">
        <f t="shared" si="366"/>
        <v>0</v>
      </c>
      <c r="AP398" s="12">
        <f t="shared" si="367"/>
        <v>0</v>
      </c>
      <c r="AQ398" s="12">
        <f t="shared" si="367"/>
        <v>0</v>
      </c>
    </row>
    <row r="399" spans="1:45" outlineLevel="1" x14ac:dyDescent="0.2">
      <c r="A399" s="304"/>
      <c r="C399" s="21">
        <f t="shared" si="365"/>
        <v>2036</v>
      </c>
      <c r="D399" s="12"/>
      <c r="E399" s="12"/>
      <c r="F399" s="12"/>
      <c r="G399" s="12"/>
      <c r="H399" s="12"/>
      <c r="I399" s="12"/>
      <c r="J399" s="12"/>
      <c r="K399" s="12"/>
      <c r="L399" s="12"/>
      <c r="M399" s="12"/>
      <c r="N399" s="12"/>
      <c r="O399" s="12"/>
      <c r="P399" s="12"/>
      <c r="X399" s="12">
        <f>X$7/$E$376</f>
        <v>0</v>
      </c>
      <c r="Y399" s="12">
        <f>(2*X443)/($E$377-(Y$378-$C399))</f>
        <v>0</v>
      </c>
      <c r="Z399" s="12">
        <f t="shared" si="363"/>
        <v>0</v>
      </c>
      <c r="AA399" s="12">
        <f t="shared" si="366"/>
        <v>0</v>
      </c>
      <c r="AB399" s="12">
        <f t="shared" si="366"/>
        <v>0</v>
      </c>
      <c r="AC399" s="12">
        <f t="shared" si="366"/>
        <v>0</v>
      </c>
      <c r="AD399" s="12">
        <f t="shared" si="366"/>
        <v>0</v>
      </c>
      <c r="AE399" s="12">
        <f t="shared" si="366"/>
        <v>0</v>
      </c>
      <c r="AF399" s="12">
        <f t="shared" si="366"/>
        <v>0</v>
      </c>
      <c r="AG399" s="12">
        <f t="shared" si="366"/>
        <v>0</v>
      </c>
      <c r="AH399" s="12">
        <f t="shared" si="366"/>
        <v>0</v>
      </c>
      <c r="AI399" s="12">
        <f t="shared" si="366"/>
        <v>0</v>
      </c>
      <c r="AJ399" s="12">
        <f t="shared" si="366"/>
        <v>0</v>
      </c>
      <c r="AK399" s="12">
        <f t="shared" si="366"/>
        <v>0</v>
      </c>
      <c r="AL399" s="12">
        <f t="shared" si="366"/>
        <v>0</v>
      </c>
      <c r="AM399" s="12">
        <f t="shared" si="366"/>
        <v>0</v>
      </c>
      <c r="AN399" s="12">
        <f t="shared" si="366"/>
        <v>0</v>
      </c>
      <c r="AO399" s="12">
        <f t="shared" si="366"/>
        <v>0</v>
      </c>
      <c r="AP399" s="12">
        <f t="shared" si="367"/>
        <v>0</v>
      </c>
      <c r="AQ399" s="12">
        <f t="shared" si="367"/>
        <v>0</v>
      </c>
      <c r="AR399" s="12"/>
    </row>
    <row r="400" spans="1:45" outlineLevel="1" x14ac:dyDescent="0.2">
      <c r="A400" s="304"/>
      <c r="C400" s="21">
        <f t="shared" si="365"/>
        <v>2037</v>
      </c>
      <c r="D400" s="12"/>
      <c r="E400" s="12"/>
      <c r="F400" s="12"/>
      <c r="G400" s="12"/>
      <c r="H400" s="12"/>
      <c r="I400" s="12"/>
      <c r="J400" s="12"/>
      <c r="K400" s="12"/>
      <c r="L400" s="12"/>
      <c r="M400" s="12"/>
      <c r="N400" s="12"/>
      <c r="O400" s="12"/>
      <c r="P400" s="12"/>
      <c r="Y400" s="12">
        <f>Y$7/$E$376</f>
        <v>0</v>
      </c>
      <c r="Z400" s="12">
        <f>(2*Y444)/($E$377-(Z$378-$C400))</f>
        <v>0</v>
      </c>
      <c r="AA400" s="12">
        <f t="shared" si="363"/>
        <v>0</v>
      </c>
      <c r="AB400" s="12">
        <f t="shared" si="366"/>
        <v>0</v>
      </c>
      <c r="AC400" s="12">
        <f t="shared" si="366"/>
        <v>0</v>
      </c>
      <c r="AD400" s="12">
        <f t="shared" si="366"/>
        <v>0</v>
      </c>
      <c r="AE400" s="12">
        <f t="shared" si="366"/>
        <v>0</v>
      </c>
      <c r="AF400" s="12">
        <f t="shared" si="366"/>
        <v>0</v>
      </c>
      <c r="AG400" s="12">
        <f t="shared" si="366"/>
        <v>0</v>
      </c>
      <c r="AH400" s="12">
        <f t="shared" si="366"/>
        <v>0</v>
      </c>
      <c r="AI400" s="12">
        <f t="shared" si="366"/>
        <v>0</v>
      </c>
      <c r="AJ400" s="12">
        <f t="shared" si="366"/>
        <v>0</v>
      </c>
      <c r="AK400" s="12">
        <f t="shared" si="366"/>
        <v>0</v>
      </c>
      <c r="AL400" s="12">
        <f t="shared" si="366"/>
        <v>0</v>
      </c>
      <c r="AM400" s="12">
        <f t="shared" si="366"/>
        <v>0</v>
      </c>
      <c r="AN400" s="12">
        <f t="shared" si="366"/>
        <v>0</v>
      </c>
      <c r="AO400" s="12">
        <f t="shared" si="366"/>
        <v>0</v>
      </c>
      <c r="AP400" s="12">
        <f t="shared" si="367"/>
        <v>0</v>
      </c>
      <c r="AQ400" s="12">
        <f t="shared" si="367"/>
        <v>0</v>
      </c>
      <c r="AR400" s="12"/>
      <c r="AS400" s="12"/>
    </row>
    <row r="401" spans="1:61" outlineLevel="1" x14ac:dyDescent="0.2">
      <c r="A401" s="304"/>
      <c r="C401" s="21">
        <f t="shared" si="365"/>
        <v>2038</v>
      </c>
      <c r="D401" s="12"/>
      <c r="E401" s="12"/>
      <c r="F401" s="12"/>
      <c r="G401" s="12"/>
      <c r="H401" s="12"/>
      <c r="I401" s="12"/>
      <c r="J401" s="12"/>
      <c r="K401" s="12"/>
      <c r="L401" s="12"/>
      <c r="M401" s="12"/>
      <c r="N401" s="12"/>
      <c r="O401" s="12"/>
      <c r="P401" s="12"/>
      <c r="Z401" s="12">
        <f>Z$7/$E$376</f>
        <v>0</v>
      </c>
      <c r="AA401" s="12">
        <f>(2*Z445)/($E$377-(AA$378-$C401))</f>
        <v>0</v>
      </c>
      <c r="AB401" s="12">
        <f t="shared" si="363"/>
        <v>0</v>
      </c>
      <c r="AC401" s="12">
        <f t="shared" si="366"/>
        <v>0</v>
      </c>
      <c r="AD401" s="12">
        <f t="shared" si="366"/>
        <v>0</v>
      </c>
      <c r="AE401" s="12">
        <f t="shared" si="366"/>
        <v>0</v>
      </c>
      <c r="AF401" s="12">
        <f t="shared" si="366"/>
        <v>0</v>
      </c>
      <c r="AG401" s="12">
        <f t="shared" si="366"/>
        <v>0</v>
      </c>
      <c r="AH401" s="12">
        <f t="shared" si="366"/>
        <v>0</v>
      </c>
      <c r="AI401" s="12">
        <f t="shared" si="366"/>
        <v>0</v>
      </c>
      <c r="AJ401" s="12">
        <f t="shared" si="366"/>
        <v>0</v>
      </c>
      <c r="AK401" s="12">
        <f t="shared" si="366"/>
        <v>0</v>
      </c>
      <c r="AL401" s="12">
        <f t="shared" si="366"/>
        <v>0</v>
      </c>
      <c r="AM401" s="12">
        <f t="shared" si="366"/>
        <v>0</v>
      </c>
      <c r="AN401" s="12">
        <f t="shared" si="366"/>
        <v>0</v>
      </c>
      <c r="AO401" s="12">
        <f t="shared" si="366"/>
        <v>0</v>
      </c>
      <c r="AP401" s="12">
        <f t="shared" si="367"/>
        <v>0</v>
      </c>
      <c r="AQ401" s="12">
        <f t="shared" si="367"/>
        <v>0</v>
      </c>
      <c r="AR401" s="12"/>
      <c r="AS401" s="12"/>
      <c r="AT401" s="12"/>
    </row>
    <row r="402" spans="1:61" outlineLevel="1" x14ac:dyDescent="0.2">
      <c r="A402" s="304"/>
      <c r="C402" s="21">
        <f t="shared" si="365"/>
        <v>2039</v>
      </c>
      <c r="D402" s="12"/>
      <c r="E402" s="12"/>
      <c r="F402" s="12"/>
      <c r="G402" s="12"/>
      <c r="H402" s="12"/>
      <c r="I402" s="12"/>
      <c r="J402" s="12"/>
      <c r="K402" s="12"/>
      <c r="L402" s="12"/>
      <c r="M402" s="12"/>
      <c r="N402" s="12"/>
      <c r="O402" s="12"/>
      <c r="P402" s="12"/>
      <c r="AA402" s="12">
        <f>AA$7/$E$376</f>
        <v>0</v>
      </c>
      <c r="AB402" s="12">
        <f>(2*AA446)/($E$377-(AB$378-$C402))</f>
        <v>0</v>
      </c>
      <c r="AC402" s="12">
        <f t="shared" si="363"/>
        <v>0</v>
      </c>
      <c r="AD402" s="12">
        <f t="shared" si="366"/>
        <v>0</v>
      </c>
      <c r="AE402" s="12">
        <f t="shared" si="366"/>
        <v>0</v>
      </c>
      <c r="AF402" s="12">
        <f t="shared" si="366"/>
        <v>0</v>
      </c>
      <c r="AG402" s="12">
        <f t="shared" si="366"/>
        <v>0</v>
      </c>
      <c r="AH402" s="12">
        <f t="shared" si="366"/>
        <v>0</v>
      </c>
      <c r="AI402" s="12">
        <f t="shared" si="366"/>
        <v>0</v>
      </c>
      <c r="AJ402" s="12">
        <f t="shared" si="366"/>
        <v>0</v>
      </c>
      <c r="AK402" s="12">
        <f t="shared" si="366"/>
        <v>0</v>
      </c>
      <c r="AL402" s="12">
        <f t="shared" si="366"/>
        <v>0</v>
      </c>
      <c r="AM402" s="12">
        <f t="shared" si="366"/>
        <v>0</v>
      </c>
      <c r="AN402" s="12">
        <f t="shared" si="366"/>
        <v>0</v>
      </c>
      <c r="AO402" s="12">
        <f t="shared" si="366"/>
        <v>0</v>
      </c>
      <c r="AP402" s="12">
        <f t="shared" si="367"/>
        <v>0</v>
      </c>
      <c r="AQ402" s="12">
        <f t="shared" si="367"/>
        <v>0</v>
      </c>
      <c r="AR402" s="12"/>
      <c r="AS402" s="12"/>
      <c r="AT402" s="12"/>
      <c r="AU402" s="12"/>
    </row>
    <row r="403" spans="1:61" outlineLevel="1" x14ac:dyDescent="0.2">
      <c r="A403" s="304"/>
      <c r="C403" s="21">
        <f t="shared" si="365"/>
        <v>2040</v>
      </c>
      <c r="D403" s="12"/>
      <c r="E403" s="12"/>
      <c r="F403" s="12"/>
      <c r="G403" s="12"/>
      <c r="H403" s="12"/>
      <c r="I403" s="12"/>
      <c r="J403" s="12"/>
      <c r="K403" s="12"/>
      <c r="L403" s="12"/>
      <c r="M403" s="12"/>
      <c r="N403" s="12"/>
      <c r="O403" s="12"/>
      <c r="P403" s="12"/>
      <c r="AB403" s="12">
        <f>AB$7/$E$376</f>
        <v>0</v>
      </c>
      <c r="AC403" s="12">
        <f>(2*AB447)/($E$377-(AC$378-$C403))</f>
        <v>0</v>
      </c>
      <c r="AD403" s="12">
        <f t="shared" si="363"/>
        <v>0</v>
      </c>
      <c r="AE403" s="12">
        <f t="shared" si="366"/>
        <v>0</v>
      </c>
      <c r="AF403" s="12">
        <f t="shared" si="366"/>
        <v>0</v>
      </c>
      <c r="AG403" s="12">
        <f t="shared" si="366"/>
        <v>0</v>
      </c>
      <c r="AH403" s="12">
        <f t="shared" si="366"/>
        <v>0</v>
      </c>
      <c r="AI403" s="12">
        <f t="shared" si="366"/>
        <v>0</v>
      </c>
      <c r="AJ403" s="12">
        <f t="shared" si="366"/>
        <v>0</v>
      </c>
      <c r="AK403" s="12">
        <f t="shared" si="366"/>
        <v>0</v>
      </c>
      <c r="AL403" s="12">
        <f t="shared" si="366"/>
        <v>0</v>
      </c>
      <c r="AM403" s="12">
        <f t="shared" si="366"/>
        <v>0</v>
      </c>
      <c r="AN403" s="12">
        <f t="shared" si="366"/>
        <v>0</v>
      </c>
      <c r="AO403" s="12">
        <f t="shared" si="366"/>
        <v>0</v>
      </c>
      <c r="AP403" s="12">
        <f t="shared" si="367"/>
        <v>0</v>
      </c>
      <c r="AQ403" s="12">
        <f t="shared" si="367"/>
        <v>0</v>
      </c>
      <c r="AR403" s="12"/>
      <c r="AS403" s="12"/>
      <c r="AT403" s="12"/>
      <c r="AU403" s="12"/>
      <c r="AV403" s="12"/>
    </row>
    <row r="404" spans="1:61" outlineLevel="1" x14ac:dyDescent="0.2">
      <c r="A404" s="304"/>
      <c r="C404" s="21">
        <f t="shared" si="365"/>
        <v>2041</v>
      </c>
      <c r="D404" s="12"/>
      <c r="E404" s="12"/>
      <c r="F404" s="12"/>
      <c r="G404" s="12"/>
      <c r="H404" s="12"/>
      <c r="I404" s="12"/>
      <c r="J404" s="12"/>
      <c r="K404" s="12"/>
      <c r="L404" s="12"/>
      <c r="M404" s="12"/>
      <c r="N404" s="12"/>
      <c r="O404" s="12"/>
      <c r="P404" s="12"/>
      <c r="AC404" s="12">
        <f>AC$7/$E$376</f>
        <v>0</v>
      </c>
      <c r="AD404" s="12">
        <f>(2*AC448)/($E$377-(AD$378-$C404))</f>
        <v>0</v>
      </c>
      <c r="AE404" s="12">
        <f t="shared" si="363"/>
        <v>0</v>
      </c>
      <c r="AF404" s="12">
        <f t="shared" si="366"/>
        <v>0</v>
      </c>
      <c r="AG404" s="12">
        <f t="shared" si="366"/>
        <v>0</v>
      </c>
      <c r="AH404" s="12">
        <f t="shared" si="366"/>
        <v>0</v>
      </c>
      <c r="AI404" s="12">
        <f t="shared" si="366"/>
        <v>0</v>
      </c>
      <c r="AJ404" s="12">
        <f t="shared" si="366"/>
        <v>0</v>
      </c>
      <c r="AK404" s="12">
        <f t="shared" si="366"/>
        <v>0</v>
      </c>
      <c r="AL404" s="12">
        <f t="shared" si="366"/>
        <v>0</v>
      </c>
      <c r="AM404" s="12">
        <f t="shared" si="366"/>
        <v>0</v>
      </c>
      <c r="AN404" s="12">
        <f t="shared" si="366"/>
        <v>0</v>
      </c>
      <c r="AO404" s="12">
        <f t="shared" si="366"/>
        <v>0</v>
      </c>
      <c r="AP404" s="12">
        <f t="shared" si="367"/>
        <v>0</v>
      </c>
      <c r="AQ404" s="12">
        <f t="shared" si="367"/>
        <v>0</v>
      </c>
      <c r="AR404" s="12"/>
      <c r="AS404" s="12"/>
      <c r="AT404" s="12"/>
      <c r="AU404" s="12"/>
      <c r="AV404" s="12"/>
      <c r="AW404" s="12"/>
    </row>
    <row r="405" spans="1:61" outlineLevel="1" x14ac:dyDescent="0.2">
      <c r="A405" s="304"/>
      <c r="C405" s="21">
        <f t="shared" si="365"/>
        <v>2042</v>
      </c>
      <c r="D405" s="12"/>
      <c r="E405" s="12"/>
      <c r="F405" s="12"/>
      <c r="G405" s="12"/>
      <c r="H405" s="12"/>
      <c r="I405" s="12"/>
      <c r="J405" s="12"/>
      <c r="K405" s="12"/>
      <c r="L405" s="12"/>
      <c r="M405" s="12"/>
      <c r="N405" s="12"/>
      <c r="O405" s="12"/>
      <c r="P405" s="12"/>
      <c r="AD405" s="12">
        <f>AD$7/$E$376</f>
        <v>0</v>
      </c>
      <c r="AE405" s="12">
        <f>(2*AD449)/($E$377-(AE$378-$C405))</f>
        <v>0</v>
      </c>
      <c r="AF405" s="12">
        <f t="shared" si="363"/>
        <v>0</v>
      </c>
      <c r="AG405" s="12">
        <f t="shared" si="366"/>
        <v>0</v>
      </c>
      <c r="AH405" s="12">
        <f t="shared" si="366"/>
        <v>0</v>
      </c>
      <c r="AI405" s="12">
        <f t="shared" si="366"/>
        <v>0</v>
      </c>
      <c r="AJ405" s="12">
        <f t="shared" si="366"/>
        <v>0</v>
      </c>
      <c r="AK405" s="12">
        <f t="shared" si="366"/>
        <v>0</v>
      </c>
      <c r="AL405" s="12">
        <f t="shared" si="366"/>
        <v>0</v>
      </c>
      <c r="AM405" s="12">
        <f t="shared" si="366"/>
        <v>0</v>
      </c>
      <c r="AN405" s="12">
        <f t="shared" si="366"/>
        <v>0</v>
      </c>
      <c r="AO405" s="12">
        <f t="shared" si="366"/>
        <v>0</v>
      </c>
      <c r="AP405" s="12">
        <f t="shared" si="367"/>
        <v>0</v>
      </c>
      <c r="AQ405" s="12">
        <f t="shared" si="367"/>
        <v>0</v>
      </c>
      <c r="AR405" s="12"/>
      <c r="AS405" s="12"/>
      <c r="AT405" s="12"/>
      <c r="AU405" s="12"/>
      <c r="AV405" s="12"/>
      <c r="AW405" s="12"/>
      <c r="AX405" s="12"/>
    </row>
    <row r="406" spans="1:61" outlineLevel="1" x14ac:dyDescent="0.2">
      <c r="A406" s="304"/>
      <c r="C406" s="21">
        <f t="shared" si="365"/>
        <v>2043</v>
      </c>
      <c r="D406" s="12"/>
      <c r="E406" s="12"/>
      <c r="F406" s="12"/>
      <c r="G406" s="12"/>
      <c r="H406" s="12"/>
      <c r="I406" s="12"/>
      <c r="J406" s="12"/>
      <c r="K406" s="12"/>
      <c r="L406" s="12"/>
      <c r="M406" s="12"/>
      <c r="N406" s="12"/>
      <c r="O406" s="12"/>
      <c r="P406" s="12"/>
      <c r="AE406" s="12">
        <f>AE$7/$E$376</f>
        <v>0</v>
      </c>
      <c r="AF406" s="12">
        <f>(2*AE450)/($E$377-(AF$378-$C406))</f>
        <v>0</v>
      </c>
      <c r="AG406" s="12">
        <f t="shared" si="363"/>
        <v>0</v>
      </c>
      <c r="AH406" s="12">
        <f t="shared" si="366"/>
        <v>0</v>
      </c>
      <c r="AI406" s="12">
        <f t="shared" si="366"/>
        <v>0</v>
      </c>
      <c r="AJ406" s="12">
        <f t="shared" si="366"/>
        <v>0</v>
      </c>
      <c r="AK406" s="12">
        <f t="shared" si="366"/>
        <v>0</v>
      </c>
      <c r="AL406" s="12">
        <f t="shared" si="366"/>
        <v>0</v>
      </c>
      <c r="AM406" s="12">
        <f t="shared" si="366"/>
        <v>0</v>
      </c>
      <c r="AN406" s="12">
        <f t="shared" si="366"/>
        <v>0</v>
      </c>
      <c r="AO406" s="12">
        <f t="shared" si="366"/>
        <v>0</v>
      </c>
      <c r="AP406" s="12">
        <f t="shared" si="367"/>
        <v>0</v>
      </c>
      <c r="AQ406" s="12">
        <f t="shared" si="367"/>
        <v>0</v>
      </c>
      <c r="AR406" s="12"/>
      <c r="AS406" s="12"/>
      <c r="AT406" s="12"/>
      <c r="AU406" s="12"/>
      <c r="AV406" s="12"/>
      <c r="AW406" s="12"/>
      <c r="AX406" s="12"/>
      <c r="AY406" s="12"/>
    </row>
    <row r="407" spans="1:61" outlineLevel="1" x14ac:dyDescent="0.2">
      <c r="A407" s="304"/>
      <c r="C407" s="21">
        <f t="shared" si="365"/>
        <v>2044</v>
      </c>
      <c r="D407" s="12"/>
      <c r="E407" s="12"/>
      <c r="F407" s="12"/>
      <c r="G407" s="12"/>
      <c r="H407" s="12"/>
      <c r="I407" s="12"/>
      <c r="J407" s="12"/>
      <c r="K407" s="12"/>
      <c r="L407" s="12"/>
      <c r="M407" s="12"/>
      <c r="N407" s="12"/>
      <c r="O407" s="12"/>
      <c r="P407" s="12"/>
      <c r="AF407" s="12">
        <f>AF$7/$E$376</f>
        <v>0</v>
      </c>
      <c r="AG407" s="12">
        <f>(2*AF451)/($E$377-(AG$378-$C407))</f>
        <v>0</v>
      </c>
      <c r="AH407" s="12">
        <f t="shared" si="363"/>
        <v>0</v>
      </c>
      <c r="AI407" s="12">
        <f t="shared" si="366"/>
        <v>0</v>
      </c>
      <c r="AJ407" s="12">
        <f t="shared" si="366"/>
        <v>0</v>
      </c>
      <c r="AK407" s="12">
        <f t="shared" si="366"/>
        <v>0</v>
      </c>
      <c r="AL407" s="12">
        <f t="shared" si="366"/>
        <v>0</v>
      </c>
      <c r="AM407" s="12">
        <f t="shared" si="366"/>
        <v>0</v>
      </c>
      <c r="AN407" s="12">
        <f t="shared" si="366"/>
        <v>0</v>
      </c>
      <c r="AO407" s="12">
        <f t="shared" si="366"/>
        <v>0</v>
      </c>
      <c r="AP407" s="12">
        <f t="shared" si="367"/>
        <v>0</v>
      </c>
      <c r="AQ407" s="12">
        <f t="shared" si="367"/>
        <v>0</v>
      </c>
      <c r="AR407" s="12"/>
      <c r="AS407" s="12"/>
      <c r="AT407" s="12"/>
      <c r="AU407" s="12"/>
      <c r="AV407" s="12"/>
      <c r="AW407" s="12"/>
      <c r="AX407" s="12"/>
      <c r="AY407" s="12"/>
      <c r="AZ407" s="12"/>
    </row>
    <row r="408" spans="1:61" outlineLevel="1" x14ac:dyDescent="0.2">
      <c r="A408" s="304"/>
      <c r="C408" s="21">
        <f t="shared" si="365"/>
        <v>2045</v>
      </c>
      <c r="D408" s="12"/>
      <c r="E408" s="12"/>
      <c r="F408" s="12"/>
      <c r="G408" s="12"/>
      <c r="H408" s="12"/>
      <c r="I408" s="12"/>
      <c r="J408" s="12"/>
      <c r="K408" s="12"/>
      <c r="L408" s="12"/>
      <c r="M408" s="12"/>
      <c r="N408" s="12"/>
      <c r="O408" s="12"/>
      <c r="P408" s="12"/>
      <c r="AG408" s="12">
        <f>AG$7/$E$376</f>
        <v>0</v>
      </c>
      <c r="AH408" s="12">
        <f>(2*AG452)/($E$377-(AH$378-$C408))</f>
        <v>0</v>
      </c>
      <c r="AI408" s="12">
        <f t="shared" si="363"/>
        <v>0</v>
      </c>
      <c r="AJ408" s="12">
        <f t="shared" si="366"/>
        <v>0</v>
      </c>
      <c r="AK408" s="12">
        <f t="shared" si="366"/>
        <v>0</v>
      </c>
      <c r="AL408" s="12">
        <f t="shared" si="366"/>
        <v>0</v>
      </c>
      <c r="AM408" s="12">
        <f t="shared" si="366"/>
        <v>0</v>
      </c>
      <c r="AN408" s="12">
        <f t="shared" si="366"/>
        <v>0</v>
      </c>
      <c r="AO408" s="12">
        <f t="shared" si="366"/>
        <v>0</v>
      </c>
      <c r="AP408" s="12">
        <f t="shared" si="367"/>
        <v>0</v>
      </c>
      <c r="AQ408" s="12">
        <f t="shared" si="367"/>
        <v>0</v>
      </c>
      <c r="AR408" s="12"/>
      <c r="AS408" s="12"/>
      <c r="AT408" s="12"/>
      <c r="AU408" s="12"/>
      <c r="AV408" s="12"/>
      <c r="AW408" s="12"/>
      <c r="AX408" s="12"/>
      <c r="AY408" s="12"/>
      <c r="AZ408" s="12"/>
      <c r="BA408" s="12"/>
    </row>
    <row r="409" spans="1:61" outlineLevel="1" x14ac:dyDescent="0.2">
      <c r="A409" s="304"/>
      <c r="C409" s="21">
        <f t="shared" si="365"/>
        <v>2046</v>
      </c>
      <c r="D409" s="12"/>
      <c r="E409" s="12"/>
      <c r="F409" s="12"/>
      <c r="G409" s="12"/>
      <c r="H409" s="12"/>
      <c r="I409" s="12"/>
      <c r="J409" s="12"/>
      <c r="K409" s="12"/>
      <c r="L409" s="12"/>
      <c r="M409" s="12"/>
      <c r="N409" s="12"/>
      <c r="O409" s="12"/>
      <c r="P409" s="12"/>
      <c r="AH409" s="12">
        <f>AH$7/$E$376</f>
        <v>0</v>
      </c>
      <c r="AI409" s="12">
        <f>(2*AH453)/($E$377-(AI$378-$C409))</f>
        <v>0</v>
      </c>
      <c r="AJ409" s="12">
        <f t="shared" si="363"/>
        <v>0</v>
      </c>
      <c r="AK409" s="12">
        <f t="shared" si="366"/>
        <v>0</v>
      </c>
      <c r="AL409" s="12">
        <f t="shared" si="366"/>
        <v>0</v>
      </c>
      <c r="AM409" s="12">
        <f t="shared" si="366"/>
        <v>0</v>
      </c>
      <c r="AN409" s="12">
        <f t="shared" si="366"/>
        <v>0</v>
      </c>
      <c r="AO409" s="12">
        <f t="shared" si="366"/>
        <v>0</v>
      </c>
      <c r="AP409" s="12">
        <f t="shared" si="367"/>
        <v>0</v>
      </c>
      <c r="AQ409" s="12">
        <f t="shared" si="367"/>
        <v>0</v>
      </c>
      <c r="AR409" s="12"/>
      <c r="AS409" s="12"/>
      <c r="AT409" s="12"/>
      <c r="AU409" s="12"/>
      <c r="AV409" s="12"/>
      <c r="AW409" s="12"/>
      <c r="AX409" s="12"/>
      <c r="AY409" s="12"/>
      <c r="AZ409" s="12"/>
      <c r="BA409" s="12"/>
      <c r="BB409" s="12"/>
    </row>
    <row r="410" spans="1:61" outlineLevel="1" x14ac:dyDescent="0.2">
      <c r="A410" s="304"/>
      <c r="C410" s="21">
        <f t="shared" si="365"/>
        <v>2047</v>
      </c>
      <c r="D410" s="12"/>
      <c r="E410" s="12"/>
      <c r="F410" s="12"/>
      <c r="G410" s="12"/>
      <c r="H410" s="12"/>
      <c r="I410" s="12"/>
      <c r="J410" s="12"/>
      <c r="K410" s="12"/>
      <c r="L410" s="12"/>
      <c r="M410" s="12"/>
      <c r="N410" s="12"/>
      <c r="O410" s="12"/>
      <c r="P410" s="12"/>
      <c r="AI410" s="12">
        <f>AI$7/$E$376</f>
        <v>0</v>
      </c>
      <c r="AJ410" s="12">
        <f>(2*AI454)/($E$377-(AJ$378-$C410))</f>
        <v>0</v>
      </c>
      <c r="AK410" s="12">
        <f t="shared" si="363"/>
        <v>0</v>
      </c>
      <c r="AL410" s="12">
        <f t="shared" si="366"/>
        <v>0</v>
      </c>
      <c r="AM410" s="12">
        <f t="shared" si="366"/>
        <v>0</v>
      </c>
      <c r="AN410" s="12">
        <f t="shared" si="366"/>
        <v>0</v>
      </c>
      <c r="AO410" s="12">
        <f t="shared" si="366"/>
        <v>0</v>
      </c>
      <c r="AP410" s="12">
        <f t="shared" si="367"/>
        <v>0</v>
      </c>
      <c r="AQ410" s="12">
        <f t="shared" si="367"/>
        <v>0</v>
      </c>
      <c r="AR410" s="12"/>
      <c r="AS410" s="12"/>
      <c r="AT410" s="12"/>
      <c r="AU410" s="12"/>
      <c r="AV410" s="12"/>
      <c r="AW410" s="12"/>
      <c r="AX410" s="12"/>
      <c r="AY410" s="12"/>
      <c r="AZ410" s="12"/>
      <c r="BA410" s="12"/>
      <c r="BB410" s="12"/>
      <c r="BC410" s="12"/>
    </row>
    <row r="411" spans="1:61" outlineLevel="1" x14ac:dyDescent="0.2">
      <c r="A411" s="304"/>
      <c r="C411" s="21">
        <f t="shared" si="365"/>
        <v>2048</v>
      </c>
      <c r="D411" s="12"/>
      <c r="E411" s="12"/>
      <c r="F411" s="12"/>
      <c r="G411" s="12"/>
      <c r="H411" s="12"/>
      <c r="I411" s="12"/>
      <c r="J411" s="12"/>
      <c r="K411" s="12"/>
      <c r="L411" s="12"/>
      <c r="M411" s="12"/>
      <c r="N411" s="12"/>
      <c r="O411" s="12"/>
      <c r="P411" s="12"/>
      <c r="AJ411" s="12">
        <f>AJ$7/$E$376</f>
        <v>0</v>
      </c>
      <c r="AK411" s="12">
        <f>(2*AJ455)/($E$377-(AK$378-$C411))</f>
        <v>0</v>
      </c>
      <c r="AL411" s="12">
        <f t="shared" si="363"/>
        <v>0</v>
      </c>
      <c r="AM411" s="12">
        <f t="shared" si="366"/>
        <v>0</v>
      </c>
      <c r="AN411" s="12">
        <f t="shared" si="366"/>
        <v>0</v>
      </c>
      <c r="AO411" s="12">
        <f t="shared" si="366"/>
        <v>0</v>
      </c>
      <c r="AP411" s="12">
        <f t="shared" si="367"/>
        <v>0</v>
      </c>
      <c r="AQ411" s="12">
        <f t="shared" si="367"/>
        <v>0</v>
      </c>
      <c r="AR411" s="12"/>
      <c r="AS411" s="12"/>
      <c r="AT411" s="12"/>
      <c r="AU411" s="12"/>
      <c r="AV411" s="12"/>
      <c r="AW411" s="12"/>
      <c r="AX411" s="12"/>
      <c r="AY411" s="12"/>
      <c r="AZ411" s="12"/>
      <c r="BA411" s="12"/>
      <c r="BB411" s="12"/>
      <c r="BC411" s="12"/>
      <c r="BD411" s="12"/>
    </row>
    <row r="412" spans="1:61" outlineLevel="1" x14ac:dyDescent="0.2">
      <c r="A412" s="304"/>
      <c r="C412" s="21">
        <f t="shared" si="365"/>
        <v>2049</v>
      </c>
      <c r="D412" s="12"/>
      <c r="E412" s="12"/>
      <c r="F412" s="12"/>
      <c r="G412" s="12"/>
      <c r="H412" s="12"/>
      <c r="I412" s="12"/>
      <c r="J412" s="12"/>
      <c r="K412" s="12"/>
      <c r="L412" s="12"/>
      <c r="M412" s="12"/>
      <c r="N412" s="12"/>
      <c r="O412" s="12"/>
      <c r="P412" s="12"/>
      <c r="AK412" s="12">
        <f>AK$7/$E$376</f>
        <v>0</v>
      </c>
      <c r="AL412" s="12">
        <f>(2*AK456)/($E$377-(AL$378-$C412))</f>
        <v>0</v>
      </c>
      <c r="AM412" s="12">
        <f t="shared" si="363"/>
        <v>0</v>
      </c>
      <c r="AN412" s="12">
        <f t="shared" ref="AN412:AQ415" si="368">(2*AM456)/($E$377-(AN$378-$C412))</f>
        <v>0</v>
      </c>
      <c r="AO412" s="12">
        <f t="shared" si="368"/>
        <v>0</v>
      </c>
      <c r="AP412" s="12">
        <f t="shared" si="368"/>
        <v>0</v>
      </c>
      <c r="AQ412" s="12">
        <f t="shared" si="368"/>
        <v>0</v>
      </c>
      <c r="AR412" s="12"/>
      <c r="AS412" s="12"/>
      <c r="AT412" s="12"/>
      <c r="AU412" s="12"/>
      <c r="AV412" s="12"/>
      <c r="AW412" s="12"/>
      <c r="AX412" s="12"/>
      <c r="AY412" s="12"/>
      <c r="AZ412" s="12"/>
      <c r="BA412" s="12"/>
      <c r="BB412" s="12"/>
      <c r="BC412" s="12"/>
      <c r="BD412" s="12"/>
      <c r="BE412" s="12"/>
    </row>
    <row r="413" spans="1:61" outlineLevel="1" x14ac:dyDescent="0.2">
      <c r="A413" s="304"/>
      <c r="C413" s="21">
        <f t="shared" si="365"/>
        <v>2050</v>
      </c>
      <c r="D413" s="12"/>
      <c r="E413" s="12"/>
      <c r="F413" s="12"/>
      <c r="G413" s="12"/>
      <c r="H413" s="12"/>
      <c r="I413" s="12"/>
      <c r="J413" s="12"/>
      <c r="K413" s="12"/>
      <c r="L413" s="12"/>
      <c r="M413" s="12"/>
      <c r="N413" s="12"/>
      <c r="O413" s="12"/>
      <c r="P413" s="12"/>
      <c r="AK413" s="12"/>
      <c r="AL413" s="12">
        <f>AL$7/$E$376</f>
        <v>0</v>
      </c>
      <c r="AM413" s="12">
        <f>(2*AL457)/($E$377-(AM$378-$C413))</f>
        <v>0</v>
      </c>
      <c r="AN413" s="12">
        <f t="shared" si="363"/>
        <v>0</v>
      </c>
      <c r="AO413" s="12">
        <f t="shared" si="368"/>
        <v>0</v>
      </c>
      <c r="AP413" s="12">
        <f t="shared" si="368"/>
        <v>0</v>
      </c>
      <c r="AQ413" s="12">
        <f t="shared" si="368"/>
        <v>0</v>
      </c>
      <c r="AR413" s="12"/>
      <c r="AS413" s="12"/>
      <c r="AT413" s="12"/>
      <c r="AU413" s="12"/>
      <c r="AV413" s="12"/>
      <c r="AW413" s="12"/>
      <c r="AX413" s="12"/>
      <c r="AY413" s="12"/>
      <c r="AZ413" s="12"/>
      <c r="BA413" s="12"/>
      <c r="BB413" s="12"/>
      <c r="BC413" s="12"/>
      <c r="BD413" s="12"/>
      <c r="BE413" s="12"/>
      <c r="BF413" s="12"/>
    </row>
    <row r="414" spans="1:61" outlineLevel="1" x14ac:dyDescent="0.2">
      <c r="A414" s="304"/>
      <c r="C414" s="21">
        <f t="shared" si="365"/>
        <v>2051</v>
      </c>
      <c r="D414" s="12"/>
      <c r="E414" s="12"/>
      <c r="F414" s="12"/>
      <c r="G414" s="12"/>
      <c r="H414" s="12"/>
      <c r="I414" s="12"/>
      <c r="J414" s="12"/>
      <c r="K414" s="12"/>
      <c r="L414" s="12"/>
      <c r="M414" s="12"/>
      <c r="N414" s="12"/>
      <c r="O414" s="12"/>
      <c r="P414" s="12"/>
      <c r="AK414" s="12"/>
      <c r="AM414" s="12">
        <f>AM$7/$E$376</f>
        <v>0</v>
      </c>
      <c r="AN414" s="12">
        <f>(2*AM458)/($E$377-(AN$378-$C414))</f>
        <v>0</v>
      </c>
      <c r="AO414" s="12">
        <f t="shared" si="363"/>
        <v>0</v>
      </c>
      <c r="AP414" s="12">
        <f t="shared" si="368"/>
        <v>0</v>
      </c>
      <c r="AQ414" s="12">
        <f t="shared" si="368"/>
        <v>0</v>
      </c>
      <c r="AR414" s="12"/>
      <c r="AS414" s="12"/>
      <c r="AT414" s="12"/>
      <c r="AU414" s="12"/>
      <c r="AV414" s="12"/>
      <c r="AW414" s="12"/>
      <c r="AX414" s="12"/>
      <c r="AY414" s="12"/>
      <c r="AZ414" s="12"/>
      <c r="BA414" s="12"/>
      <c r="BB414" s="12"/>
      <c r="BC414" s="12"/>
      <c r="BD414" s="12"/>
      <c r="BE414" s="12"/>
      <c r="BF414" s="12"/>
      <c r="BG414" s="12"/>
    </row>
    <row r="415" spans="1:61" outlineLevel="1" x14ac:dyDescent="0.2">
      <c r="A415" s="304"/>
      <c r="C415" s="21">
        <f t="shared" si="365"/>
        <v>2052</v>
      </c>
      <c r="D415" s="12"/>
      <c r="E415" s="12"/>
      <c r="F415" s="12"/>
      <c r="G415" s="12"/>
      <c r="H415" s="12"/>
      <c r="I415" s="12"/>
      <c r="J415" s="12"/>
      <c r="K415" s="12"/>
      <c r="L415" s="12"/>
      <c r="M415" s="12"/>
      <c r="N415" s="12"/>
      <c r="O415" s="12"/>
      <c r="P415" s="12"/>
      <c r="AK415" s="12"/>
      <c r="AN415" s="12">
        <f>AN$7/$E$376</f>
        <v>0</v>
      </c>
      <c r="AO415" s="12">
        <f>(2*AN459)/($E$377-(AO$378-$C415))</f>
        <v>0</v>
      </c>
      <c r="AP415" s="12">
        <f t="shared" si="363"/>
        <v>0</v>
      </c>
      <c r="AQ415" s="12">
        <f t="shared" si="368"/>
        <v>0</v>
      </c>
      <c r="AR415" s="12"/>
      <c r="AS415" s="12"/>
      <c r="AT415" s="12"/>
      <c r="AU415" s="12"/>
      <c r="AV415" s="12"/>
      <c r="AW415" s="12"/>
      <c r="AX415" s="12"/>
      <c r="AY415" s="12"/>
      <c r="AZ415" s="12"/>
      <c r="BA415" s="12"/>
      <c r="BB415" s="12"/>
      <c r="BC415" s="12"/>
      <c r="BD415" s="12"/>
      <c r="BE415" s="12"/>
      <c r="BF415" s="12"/>
      <c r="BG415" s="12"/>
      <c r="BH415" s="12"/>
    </row>
    <row r="416" spans="1:61" outlineLevel="1" x14ac:dyDescent="0.2">
      <c r="A416" s="304"/>
      <c r="C416" s="21">
        <f t="shared" si="365"/>
        <v>2053</v>
      </c>
      <c r="D416" s="12"/>
      <c r="E416" s="12"/>
      <c r="F416" s="12"/>
      <c r="G416" s="12"/>
      <c r="H416" s="12"/>
      <c r="I416" s="12"/>
      <c r="J416" s="12"/>
      <c r="K416" s="12"/>
      <c r="L416" s="12"/>
      <c r="M416" s="12"/>
      <c r="N416" s="12"/>
      <c r="O416" s="12"/>
      <c r="P416" s="12"/>
      <c r="AK416" s="12"/>
      <c r="AO416" s="12">
        <f>AO$7/$E$376</f>
        <v>0</v>
      </c>
      <c r="AP416" s="12">
        <f>(2*AO460)/($E$377-(AP$378-$C416))</f>
        <v>0</v>
      </c>
      <c r="AQ416" s="12">
        <f t="shared" si="363"/>
        <v>0</v>
      </c>
      <c r="AR416" s="12"/>
      <c r="AS416" s="12"/>
      <c r="AT416" s="12"/>
      <c r="AU416" s="12"/>
      <c r="AV416" s="12"/>
      <c r="AW416" s="12"/>
      <c r="AX416" s="12"/>
      <c r="AY416" s="12"/>
      <c r="AZ416" s="12"/>
      <c r="BA416" s="12"/>
      <c r="BB416" s="12"/>
      <c r="BC416" s="12"/>
      <c r="BD416" s="12"/>
      <c r="BE416" s="12"/>
      <c r="BF416" s="12"/>
      <c r="BG416" s="12"/>
      <c r="BH416" s="12"/>
      <c r="BI416" s="12"/>
    </row>
    <row r="417" spans="1:63" outlineLevel="1" x14ac:dyDescent="0.2">
      <c r="A417" s="304"/>
      <c r="C417" s="21">
        <f t="shared" si="365"/>
        <v>2054</v>
      </c>
      <c r="D417" s="12"/>
      <c r="E417" s="12"/>
      <c r="F417" s="12"/>
      <c r="G417" s="12"/>
      <c r="H417" s="12"/>
      <c r="I417" s="12"/>
      <c r="J417" s="12"/>
      <c r="K417" s="12"/>
      <c r="L417" s="12"/>
      <c r="M417" s="12"/>
      <c r="N417" s="12"/>
      <c r="O417" s="12"/>
      <c r="P417" s="12"/>
      <c r="AK417" s="12"/>
      <c r="AP417" s="12">
        <f>AP$7/$E$376</f>
        <v>0</v>
      </c>
      <c r="AQ417" s="12">
        <f>(2*AP461)/($E$377-(AQ$378-$C417))</f>
        <v>0</v>
      </c>
      <c r="AR417" s="12"/>
      <c r="AS417" s="12"/>
      <c r="AT417" s="12"/>
      <c r="AU417" s="12"/>
      <c r="AV417" s="12"/>
      <c r="AW417" s="12"/>
      <c r="AX417" s="12"/>
      <c r="AY417" s="12"/>
      <c r="AZ417" s="12"/>
      <c r="BA417" s="12"/>
      <c r="BB417" s="12"/>
      <c r="BC417" s="12"/>
      <c r="BD417" s="12"/>
      <c r="BE417" s="12"/>
      <c r="BF417" s="12"/>
      <c r="BG417" s="12"/>
      <c r="BH417" s="12"/>
      <c r="BI417" s="12"/>
      <c r="BJ417" s="12"/>
    </row>
    <row r="418" spans="1:63" outlineLevel="1" x14ac:dyDescent="0.2">
      <c r="A418" s="304"/>
      <c r="C418" s="21">
        <f t="shared" si="365"/>
        <v>2055</v>
      </c>
      <c r="D418" s="12"/>
      <c r="E418" s="12"/>
      <c r="F418" s="12"/>
      <c r="G418" s="12"/>
      <c r="H418" s="12"/>
      <c r="I418" s="12"/>
      <c r="J418" s="12"/>
      <c r="K418" s="12"/>
      <c r="L418" s="12"/>
      <c r="M418" s="12"/>
      <c r="N418" s="12"/>
      <c r="O418" s="12"/>
      <c r="P418" s="12"/>
      <c r="AQ418" s="12">
        <f>AQ$7/$E$376</f>
        <v>0</v>
      </c>
      <c r="AR418" s="12"/>
      <c r="AS418" s="12"/>
      <c r="AT418" s="12"/>
      <c r="AU418" s="12"/>
      <c r="AV418" s="12"/>
      <c r="AW418" s="12"/>
      <c r="AX418" s="12"/>
      <c r="AY418" s="12"/>
      <c r="AZ418" s="12"/>
      <c r="BA418" s="12"/>
      <c r="BB418" s="12"/>
      <c r="BC418" s="12"/>
      <c r="BD418" s="12"/>
      <c r="BE418" s="12"/>
      <c r="BF418" s="12"/>
      <c r="BG418" s="12"/>
      <c r="BH418" s="12"/>
      <c r="BI418" s="12"/>
      <c r="BJ418" s="12"/>
      <c r="BK418" s="12"/>
    </row>
    <row r="419" spans="1:63" outlineLevel="1" x14ac:dyDescent="0.2">
      <c r="A419" s="304"/>
      <c r="C419" s="302" t="s">
        <v>213</v>
      </c>
      <c r="D419" s="15">
        <f t="shared" ref="D419:AQ419" si="369">SUM(D379:D418)</f>
        <v>0</v>
      </c>
      <c r="E419" s="15">
        <f t="shared" si="369"/>
        <v>0</v>
      </c>
      <c r="F419" s="15">
        <f t="shared" si="369"/>
        <v>0</v>
      </c>
      <c r="G419" s="15">
        <f t="shared" si="369"/>
        <v>0</v>
      </c>
      <c r="H419" s="15">
        <f t="shared" si="369"/>
        <v>0</v>
      </c>
      <c r="I419" s="15">
        <f t="shared" si="369"/>
        <v>0</v>
      </c>
      <c r="J419" s="15">
        <f t="shared" si="369"/>
        <v>0</v>
      </c>
      <c r="K419" s="15">
        <f t="shared" si="369"/>
        <v>0</v>
      </c>
      <c r="L419" s="15">
        <f t="shared" si="369"/>
        <v>0</v>
      </c>
      <c r="M419" s="15">
        <f t="shared" si="369"/>
        <v>0</v>
      </c>
      <c r="N419" s="15">
        <f t="shared" si="369"/>
        <v>0</v>
      </c>
      <c r="O419" s="15">
        <f t="shared" si="369"/>
        <v>0</v>
      </c>
      <c r="P419" s="15">
        <f t="shared" si="369"/>
        <v>0</v>
      </c>
      <c r="Q419" s="15">
        <f t="shared" si="369"/>
        <v>0</v>
      </c>
      <c r="R419" s="15">
        <f t="shared" si="369"/>
        <v>0</v>
      </c>
      <c r="S419" s="15">
        <f t="shared" si="369"/>
        <v>0</v>
      </c>
      <c r="T419" s="15">
        <f t="shared" si="369"/>
        <v>0</v>
      </c>
      <c r="U419" s="15">
        <f t="shared" si="369"/>
        <v>0</v>
      </c>
      <c r="V419" s="15">
        <f t="shared" si="369"/>
        <v>0</v>
      </c>
      <c r="W419" s="15">
        <f t="shared" si="369"/>
        <v>0</v>
      </c>
      <c r="X419" s="15">
        <f t="shared" si="369"/>
        <v>0</v>
      </c>
      <c r="Y419" s="15">
        <f t="shared" si="369"/>
        <v>0</v>
      </c>
      <c r="Z419" s="15">
        <f t="shared" si="369"/>
        <v>0</v>
      </c>
      <c r="AA419" s="15">
        <f t="shared" si="369"/>
        <v>0</v>
      </c>
      <c r="AB419" s="15">
        <f t="shared" si="369"/>
        <v>0</v>
      </c>
      <c r="AC419" s="15">
        <f t="shared" si="369"/>
        <v>0</v>
      </c>
      <c r="AD419" s="15">
        <f t="shared" si="369"/>
        <v>0</v>
      </c>
      <c r="AE419" s="15">
        <f t="shared" si="369"/>
        <v>0</v>
      </c>
      <c r="AF419" s="15">
        <f t="shared" si="369"/>
        <v>0</v>
      </c>
      <c r="AG419" s="15">
        <f t="shared" si="369"/>
        <v>0</v>
      </c>
      <c r="AH419" s="15">
        <f t="shared" si="369"/>
        <v>0</v>
      </c>
      <c r="AI419" s="15">
        <f t="shared" si="369"/>
        <v>0</v>
      </c>
      <c r="AJ419" s="15">
        <f t="shared" si="369"/>
        <v>0</v>
      </c>
      <c r="AK419" s="15">
        <f t="shared" si="369"/>
        <v>0</v>
      </c>
      <c r="AL419" s="15">
        <f t="shared" si="369"/>
        <v>0</v>
      </c>
      <c r="AM419" s="15">
        <f t="shared" si="369"/>
        <v>0</v>
      </c>
      <c r="AN419" s="15">
        <f t="shared" si="369"/>
        <v>0</v>
      </c>
      <c r="AO419" s="15">
        <f t="shared" si="369"/>
        <v>0</v>
      </c>
      <c r="AP419" s="15">
        <f t="shared" si="369"/>
        <v>0</v>
      </c>
      <c r="AQ419" s="15">
        <f t="shared" si="369"/>
        <v>0</v>
      </c>
    </row>
    <row r="420" spans="1:63" outlineLevel="1" x14ac:dyDescent="0.2">
      <c r="A420" s="304"/>
      <c r="C420" s="17"/>
      <c r="D420" s="16"/>
      <c r="E420" s="16"/>
      <c r="F420" s="16"/>
      <c r="G420" s="16"/>
      <c r="H420" s="16"/>
      <c r="I420" s="16"/>
      <c r="J420" s="16"/>
      <c r="K420" s="16"/>
      <c r="L420" s="16"/>
      <c r="M420" s="16"/>
      <c r="N420" s="16"/>
      <c r="O420" s="16"/>
    </row>
    <row r="421" spans="1:63" outlineLevel="1" x14ac:dyDescent="0.2">
      <c r="A421" s="304"/>
      <c r="C421" s="22" t="s">
        <v>34</v>
      </c>
      <c r="D421" s="12"/>
      <c r="E421" s="12"/>
      <c r="F421" s="12"/>
      <c r="G421" s="12"/>
      <c r="I421" s="12"/>
      <c r="J421" s="12"/>
      <c r="K421" s="12"/>
      <c r="L421" s="12"/>
      <c r="M421" s="12"/>
      <c r="N421" s="12"/>
      <c r="O421" s="12"/>
    </row>
    <row r="422" spans="1:63" outlineLevel="1" x14ac:dyDescent="0.2">
      <c r="A422" s="304"/>
      <c r="C422" s="19"/>
      <c r="D422" s="18">
        <f>'Peňažné toky projektu'!$B$18</f>
        <v>2016</v>
      </c>
      <c r="E422" s="18">
        <f t="shared" ref="E422" si="370">D422+1</f>
        <v>2017</v>
      </c>
      <c r="F422" s="18">
        <f t="shared" ref="F422" si="371">E422+1</f>
        <v>2018</v>
      </c>
      <c r="G422" s="18">
        <f t="shared" ref="G422" si="372">F422+1</f>
        <v>2019</v>
      </c>
      <c r="H422" s="18">
        <f t="shared" ref="H422" si="373">G422+1</f>
        <v>2020</v>
      </c>
      <c r="I422" s="18">
        <f t="shared" ref="I422" si="374">H422+1</f>
        <v>2021</v>
      </c>
      <c r="J422" s="18">
        <f t="shared" ref="J422" si="375">I422+1</f>
        <v>2022</v>
      </c>
      <c r="K422" s="18">
        <f t="shared" ref="K422" si="376">J422+1</f>
        <v>2023</v>
      </c>
      <c r="L422" s="18">
        <f t="shared" ref="L422" si="377">K422+1</f>
        <v>2024</v>
      </c>
      <c r="M422" s="18">
        <f t="shared" ref="M422" si="378">L422+1</f>
        <v>2025</v>
      </c>
      <c r="N422" s="18">
        <f t="shared" ref="N422" si="379">M422+1</f>
        <v>2026</v>
      </c>
      <c r="O422" s="18">
        <f t="shared" ref="O422" si="380">N422+1</f>
        <v>2027</v>
      </c>
      <c r="P422" s="18">
        <f t="shared" ref="P422" si="381">O422+1</f>
        <v>2028</v>
      </c>
      <c r="Q422" s="18">
        <f t="shared" ref="Q422" si="382">P422+1</f>
        <v>2029</v>
      </c>
      <c r="R422" s="18">
        <f t="shared" ref="R422" si="383">Q422+1</f>
        <v>2030</v>
      </c>
      <c r="S422" s="18">
        <f t="shared" ref="S422" si="384">R422+1</f>
        <v>2031</v>
      </c>
      <c r="T422" s="18">
        <f t="shared" ref="T422" si="385">S422+1</f>
        <v>2032</v>
      </c>
      <c r="U422" s="18">
        <f t="shared" ref="U422" si="386">T422+1</f>
        <v>2033</v>
      </c>
      <c r="V422" s="18">
        <f t="shared" ref="V422" si="387">U422+1</f>
        <v>2034</v>
      </c>
      <c r="W422" s="18">
        <f t="shared" ref="W422" si="388">V422+1</f>
        <v>2035</v>
      </c>
      <c r="X422" s="18">
        <f t="shared" ref="X422" si="389">W422+1</f>
        <v>2036</v>
      </c>
      <c r="Y422" s="18">
        <f t="shared" ref="Y422" si="390">X422+1</f>
        <v>2037</v>
      </c>
      <c r="Z422" s="18">
        <f t="shared" ref="Z422" si="391">Y422+1</f>
        <v>2038</v>
      </c>
      <c r="AA422" s="18">
        <f t="shared" ref="AA422" si="392">Z422+1</f>
        <v>2039</v>
      </c>
      <c r="AB422" s="18">
        <f t="shared" ref="AB422" si="393">AA422+1</f>
        <v>2040</v>
      </c>
      <c r="AC422" s="18">
        <f t="shared" ref="AC422" si="394">AB422+1</f>
        <v>2041</v>
      </c>
      <c r="AD422" s="18">
        <f t="shared" ref="AD422" si="395">AC422+1</f>
        <v>2042</v>
      </c>
      <c r="AE422" s="18">
        <f t="shared" ref="AE422" si="396">AD422+1</f>
        <v>2043</v>
      </c>
      <c r="AF422" s="18">
        <f t="shared" ref="AF422" si="397">AE422+1</f>
        <v>2044</v>
      </c>
      <c r="AG422" s="18">
        <f t="shared" ref="AG422" si="398">AF422+1</f>
        <v>2045</v>
      </c>
      <c r="AH422" s="18">
        <f t="shared" ref="AH422" si="399">AG422+1</f>
        <v>2046</v>
      </c>
      <c r="AI422" s="18">
        <f t="shared" ref="AI422" si="400">AH422+1</f>
        <v>2047</v>
      </c>
      <c r="AJ422" s="18">
        <f t="shared" ref="AJ422" si="401">AI422+1</f>
        <v>2048</v>
      </c>
      <c r="AK422" s="18">
        <f t="shared" ref="AK422" si="402">AJ422+1</f>
        <v>2049</v>
      </c>
      <c r="AL422" s="18">
        <f t="shared" ref="AL422" si="403">AK422+1</f>
        <v>2050</v>
      </c>
      <c r="AM422" s="18">
        <f t="shared" ref="AM422" si="404">AL422+1</f>
        <v>2051</v>
      </c>
      <c r="AN422" s="18">
        <f t="shared" ref="AN422" si="405">AM422+1</f>
        <v>2052</v>
      </c>
      <c r="AO422" s="18">
        <f t="shared" ref="AO422" si="406">AN422+1</f>
        <v>2053</v>
      </c>
      <c r="AP422" s="18">
        <f t="shared" ref="AP422" si="407">AO422+1</f>
        <v>2054</v>
      </c>
      <c r="AQ422" s="18">
        <f t="shared" ref="AQ422" si="408">AP422+1</f>
        <v>2055</v>
      </c>
    </row>
    <row r="423" spans="1:63" outlineLevel="1" x14ac:dyDescent="0.2">
      <c r="A423" s="304"/>
      <c r="C423" s="21">
        <f>D422</f>
        <v>2016</v>
      </c>
      <c r="D423" s="12">
        <f>D$7-D379</f>
        <v>0</v>
      </c>
      <c r="E423" s="12">
        <f>D423-E379</f>
        <v>0</v>
      </c>
      <c r="F423" s="12">
        <f>E423-F379</f>
        <v>0</v>
      </c>
      <c r="G423" s="12">
        <f>F423-G379</f>
        <v>0</v>
      </c>
      <c r="H423" s="12">
        <f t="shared" ref="H423:AK438" si="409">G423-H379</f>
        <v>0</v>
      </c>
      <c r="I423" s="12">
        <f t="shared" si="409"/>
        <v>0</v>
      </c>
      <c r="J423" s="12">
        <f t="shared" si="409"/>
        <v>0</v>
      </c>
      <c r="K423" s="12">
        <f t="shared" si="409"/>
        <v>0</v>
      </c>
      <c r="L423" s="12">
        <f t="shared" si="409"/>
        <v>0</v>
      </c>
      <c r="M423" s="12">
        <f t="shared" si="409"/>
        <v>0</v>
      </c>
      <c r="N423" s="12">
        <f t="shared" si="409"/>
        <v>0</v>
      </c>
      <c r="O423" s="12">
        <f t="shared" si="409"/>
        <v>0</v>
      </c>
      <c r="P423" s="12">
        <f t="shared" si="409"/>
        <v>0</v>
      </c>
      <c r="Q423" s="12">
        <f t="shared" si="409"/>
        <v>0</v>
      </c>
      <c r="R423" s="12">
        <f t="shared" si="409"/>
        <v>0</v>
      </c>
      <c r="S423" s="12">
        <f t="shared" si="409"/>
        <v>0</v>
      </c>
      <c r="T423" s="12">
        <f t="shared" si="409"/>
        <v>0</v>
      </c>
      <c r="U423" s="12">
        <f t="shared" si="409"/>
        <v>0</v>
      </c>
      <c r="V423" s="12">
        <f t="shared" si="409"/>
        <v>0</v>
      </c>
      <c r="W423" s="12">
        <f t="shared" si="409"/>
        <v>0</v>
      </c>
    </row>
    <row r="424" spans="1:63" outlineLevel="1" x14ac:dyDescent="0.2">
      <c r="A424" s="304"/>
      <c r="C424" s="21">
        <f>C423+1</f>
        <v>2017</v>
      </c>
      <c r="D424" s="12"/>
      <c r="E424" s="12">
        <f>E$7-E380</f>
        <v>0</v>
      </c>
      <c r="F424" s="12">
        <f>E424-F380</f>
        <v>0</v>
      </c>
      <c r="G424" s="12">
        <f>F424-G380</f>
        <v>0</v>
      </c>
      <c r="H424" s="12">
        <f>G424-H380</f>
        <v>0</v>
      </c>
      <c r="I424" s="12">
        <f t="shared" si="409"/>
        <v>0</v>
      </c>
      <c r="J424" s="12">
        <f t="shared" si="409"/>
        <v>0</v>
      </c>
      <c r="K424" s="12">
        <f t="shared" si="409"/>
        <v>0</v>
      </c>
      <c r="L424" s="12">
        <f t="shared" si="409"/>
        <v>0</v>
      </c>
      <c r="M424" s="12">
        <f t="shared" si="409"/>
        <v>0</v>
      </c>
      <c r="N424" s="12">
        <f t="shared" si="409"/>
        <v>0</v>
      </c>
      <c r="O424" s="12">
        <f t="shared" si="409"/>
        <v>0</v>
      </c>
      <c r="P424" s="12">
        <f t="shared" si="409"/>
        <v>0</v>
      </c>
      <c r="Q424" s="12">
        <f t="shared" si="409"/>
        <v>0</v>
      </c>
      <c r="R424" s="12">
        <f t="shared" si="409"/>
        <v>0</v>
      </c>
      <c r="S424" s="12">
        <f t="shared" si="409"/>
        <v>0</v>
      </c>
      <c r="T424" s="12">
        <f t="shared" si="409"/>
        <v>0</v>
      </c>
      <c r="U424" s="12">
        <f t="shared" si="409"/>
        <v>0</v>
      </c>
      <c r="V424" s="12">
        <f t="shared" si="409"/>
        <v>0</v>
      </c>
      <c r="W424" s="12">
        <f t="shared" si="409"/>
        <v>0</v>
      </c>
      <c r="X424" s="12">
        <f t="shared" si="409"/>
        <v>0</v>
      </c>
    </row>
    <row r="425" spans="1:63" outlineLevel="1" x14ac:dyDescent="0.2">
      <c r="A425" s="304"/>
      <c r="C425" s="21">
        <f t="shared" ref="C425:C462" si="410">C424+1</f>
        <v>2018</v>
      </c>
      <c r="D425" s="12"/>
      <c r="E425" s="12"/>
      <c r="F425" s="12">
        <f>F$7-F381</f>
        <v>0</v>
      </c>
      <c r="G425" s="12">
        <f>F425-G381</f>
        <v>0</v>
      </c>
      <c r="H425" s="12">
        <f>G425-H381</f>
        <v>0</v>
      </c>
      <c r="I425" s="12">
        <f>H425-I381</f>
        <v>0</v>
      </c>
      <c r="J425" s="12">
        <f t="shared" si="409"/>
        <v>0</v>
      </c>
      <c r="K425" s="12">
        <f t="shared" si="409"/>
        <v>0</v>
      </c>
      <c r="L425" s="12">
        <f t="shared" si="409"/>
        <v>0</v>
      </c>
      <c r="M425" s="12">
        <f t="shared" si="409"/>
        <v>0</v>
      </c>
      <c r="N425" s="12">
        <f t="shared" si="409"/>
        <v>0</v>
      </c>
      <c r="O425" s="12">
        <f t="shared" si="409"/>
        <v>0</v>
      </c>
      <c r="P425" s="12">
        <f t="shared" si="409"/>
        <v>0</v>
      </c>
      <c r="Q425" s="12">
        <f t="shared" si="409"/>
        <v>0</v>
      </c>
      <c r="R425" s="12">
        <f t="shared" si="409"/>
        <v>0</v>
      </c>
      <c r="S425" s="12">
        <f t="shared" si="409"/>
        <v>0</v>
      </c>
      <c r="T425" s="12">
        <f t="shared" si="409"/>
        <v>0</v>
      </c>
      <c r="U425" s="12">
        <f t="shared" si="409"/>
        <v>0</v>
      </c>
      <c r="V425" s="12">
        <f t="shared" si="409"/>
        <v>0</v>
      </c>
      <c r="W425" s="12">
        <f t="shared" si="409"/>
        <v>0</v>
      </c>
      <c r="X425" s="12">
        <f t="shared" si="409"/>
        <v>0</v>
      </c>
      <c r="Y425" s="12">
        <f t="shared" si="409"/>
        <v>0</v>
      </c>
    </row>
    <row r="426" spans="1:63" outlineLevel="1" x14ac:dyDescent="0.2">
      <c r="A426" s="304"/>
      <c r="C426" s="21">
        <f t="shared" si="410"/>
        <v>2019</v>
      </c>
      <c r="D426" s="12"/>
      <c r="E426" s="12"/>
      <c r="F426" s="12"/>
      <c r="G426" s="12">
        <f>G$7-G382</f>
        <v>0</v>
      </c>
      <c r="H426" s="12">
        <f>G426-H382</f>
        <v>0</v>
      </c>
      <c r="I426" s="12">
        <f>H426-I382</f>
        <v>0</v>
      </c>
      <c r="J426" s="12">
        <f>I426-J382</f>
        <v>0</v>
      </c>
      <c r="K426" s="12">
        <f t="shared" si="409"/>
        <v>0</v>
      </c>
      <c r="L426" s="12">
        <f t="shared" si="409"/>
        <v>0</v>
      </c>
      <c r="M426" s="12">
        <f t="shared" si="409"/>
        <v>0</v>
      </c>
      <c r="N426" s="12">
        <f t="shared" si="409"/>
        <v>0</v>
      </c>
      <c r="O426" s="12">
        <f t="shared" si="409"/>
        <v>0</v>
      </c>
      <c r="P426" s="12">
        <f t="shared" si="409"/>
        <v>0</v>
      </c>
      <c r="Q426" s="12">
        <f t="shared" si="409"/>
        <v>0</v>
      </c>
      <c r="R426" s="12">
        <f t="shared" si="409"/>
        <v>0</v>
      </c>
      <c r="S426" s="12">
        <f t="shared" si="409"/>
        <v>0</v>
      </c>
      <c r="T426" s="12">
        <f t="shared" si="409"/>
        <v>0</v>
      </c>
      <c r="U426" s="12">
        <f t="shared" si="409"/>
        <v>0</v>
      </c>
      <c r="V426" s="12">
        <f t="shared" si="409"/>
        <v>0</v>
      </c>
      <c r="W426" s="12">
        <f t="shared" si="409"/>
        <v>0</v>
      </c>
      <c r="X426" s="12">
        <f t="shared" si="409"/>
        <v>0</v>
      </c>
      <c r="Y426" s="12">
        <f t="shared" si="409"/>
        <v>0</v>
      </c>
      <c r="Z426" s="12">
        <f t="shared" si="409"/>
        <v>0</v>
      </c>
    </row>
    <row r="427" spans="1:63" outlineLevel="1" x14ac:dyDescent="0.2">
      <c r="A427" s="304"/>
      <c r="C427" s="21">
        <f t="shared" si="410"/>
        <v>2020</v>
      </c>
      <c r="D427" s="12"/>
      <c r="E427" s="12"/>
      <c r="F427" s="12"/>
      <c r="G427" s="12"/>
      <c r="H427" s="12">
        <f>H$7-H383</f>
        <v>0</v>
      </c>
      <c r="I427" s="12">
        <f>H427-I383</f>
        <v>0</v>
      </c>
      <c r="J427" s="12">
        <f>I427-J383</f>
        <v>0</v>
      </c>
      <c r="K427" s="12">
        <f>J427-K383</f>
        <v>0</v>
      </c>
      <c r="L427" s="12">
        <f t="shared" si="409"/>
        <v>0</v>
      </c>
      <c r="M427" s="12">
        <f t="shared" si="409"/>
        <v>0</v>
      </c>
      <c r="N427" s="12">
        <f t="shared" si="409"/>
        <v>0</v>
      </c>
      <c r="O427" s="12">
        <f t="shared" si="409"/>
        <v>0</v>
      </c>
      <c r="P427" s="12">
        <f t="shared" si="409"/>
        <v>0</v>
      </c>
      <c r="Q427" s="12">
        <f t="shared" si="409"/>
        <v>0</v>
      </c>
      <c r="R427" s="12">
        <f t="shared" si="409"/>
        <v>0</v>
      </c>
      <c r="S427" s="12">
        <f t="shared" si="409"/>
        <v>0</v>
      </c>
      <c r="T427" s="12">
        <f t="shared" si="409"/>
        <v>0</v>
      </c>
      <c r="U427" s="12">
        <f t="shared" si="409"/>
        <v>0</v>
      </c>
      <c r="V427" s="12">
        <f t="shared" si="409"/>
        <v>0</v>
      </c>
      <c r="W427" s="12">
        <f t="shared" si="409"/>
        <v>0</v>
      </c>
      <c r="X427" s="12">
        <f t="shared" si="409"/>
        <v>0</v>
      </c>
      <c r="Y427" s="12">
        <f t="shared" si="409"/>
        <v>0</v>
      </c>
      <c r="Z427" s="12">
        <f t="shared" si="409"/>
        <v>0</v>
      </c>
      <c r="AA427" s="12">
        <f t="shared" si="409"/>
        <v>0</v>
      </c>
    </row>
    <row r="428" spans="1:63" outlineLevel="1" x14ac:dyDescent="0.2">
      <c r="A428" s="304"/>
      <c r="C428" s="21">
        <f t="shared" si="410"/>
        <v>2021</v>
      </c>
      <c r="I428" s="12">
        <f>I$7-I384</f>
        <v>0</v>
      </c>
      <c r="J428" s="12">
        <f>I428-J384</f>
        <v>0</v>
      </c>
      <c r="K428" s="12">
        <f>J428-K384</f>
        <v>0</v>
      </c>
      <c r="L428" s="12">
        <f>K428-L384</f>
        <v>0</v>
      </c>
      <c r="M428" s="12">
        <f t="shared" si="409"/>
        <v>0</v>
      </c>
      <c r="N428" s="12">
        <f t="shared" si="409"/>
        <v>0</v>
      </c>
      <c r="O428" s="12">
        <f t="shared" si="409"/>
        <v>0</v>
      </c>
      <c r="P428" s="12">
        <f t="shared" si="409"/>
        <v>0</v>
      </c>
      <c r="Q428" s="12">
        <f t="shared" si="409"/>
        <v>0</v>
      </c>
      <c r="R428" s="12">
        <f t="shared" si="409"/>
        <v>0</v>
      </c>
      <c r="S428" s="12">
        <f t="shared" si="409"/>
        <v>0</v>
      </c>
      <c r="T428" s="12">
        <f t="shared" si="409"/>
        <v>0</v>
      </c>
      <c r="U428" s="12">
        <f t="shared" si="409"/>
        <v>0</v>
      </c>
      <c r="V428" s="12">
        <f t="shared" si="409"/>
        <v>0</v>
      </c>
      <c r="W428" s="12">
        <f t="shared" si="409"/>
        <v>0</v>
      </c>
      <c r="X428" s="12">
        <f t="shared" si="409"/>
        <v>0</v>
      </c>
      <c r="Y428" s="12">
        <f t="shared" si="409"/>
        <v>0</v>
      </c>
      <c r="Z428" s="12">
        <f t="shared" si="409"/>
        <v>0</v>
      </c>
      <c r="AA428" s="12">
        <f t="shared" si="409"/>
        <v>0</v>
      </c>
      <c r="AB428" s="12">
        <f t="shared" si="409"/>
        <v>0</v>
      </c>
    </row>
    <row r="429" spans="1:63" outlineLevel="1" x14ac:dyDescent="0.2">
      <c r="A429" s="304"/>
      <c r="C429" s="21">
        <f t="shared" si="410"/>
        <v>2022</v>
      </c>
      <c r="J429" s="12">
        <f>J$7-J385</f>
        <v>0</v>
      </c>
      <c r="K429" s="12">
        <f>J429-K385</f>
        <v>0</v>
      </c>
      <c r="L429" s="12">
        <f>K429-L385</f>
        <v>0</v>
      </c>
      <c r="M429" s="12">
        <f>L429-M385</f>
        <v>0</v>
      </c>
      <c r="N429" s="12">
        <f t="shared" si="409"/>
        <v>0</v>
      </c>
      <c r="O429" s="12">
        <f t="shared" si="409"/>
        <v>0</v>
      </c>
      <c r="P429" s="12">
        <f t="shared" si="409"/>
        <v>0</v>
      </c>
      <c r="Q429" s="12">
        <f t="shared" si="409"/>
        <v>0</v>
      </c>
      <c r="R429" s="12">
        <f t="shared" si="409"/>
        <v>0</v>
      </c>
      <c r="S429" s="12">
        <f t="shared" si="409"/>
        <v>0</v>
      </c>
      <c r="T429" s="12">
        <f t="shared" si="409"/>
        <v>0</v>
      </c>
      <c r="U429" s="12">
        <f t="shared" si="409"/>
        <v>0</v>
      </c>
      <c r="V429" s="12">
        <f t="shared" si="409"/>
        <v>0</v>
      </c>
      <c r="W429" s="12">
        <f t="shared" si="409"/>
        <v>0</v>
      </c>
      <c r="X429" s="12">
        <f t="shared" si="409"/>
        <v>0</v>
      </c>
      <c r="Y429" s="12">
        <f t="shared" si="409"/>
        <v>0</v>
      </c>
      <c r="Z429" s="12">
        <f t="shared" si="409"/>
        <v>0</v>
      </c>
      <c r="AA429" s="12">
        <f t="shared" si="409"/>
        <v>0</v>
      </c>
      <c r="AB429" s="12">
        <f t="shared" si="409"/>
        <v>0</v>
      </c>
      <c r="AC429" s="12">
        <f t="shared" si="409"/>
        <v>0</v>
      </c>
    </row>
    <row r="430" spans="1:63" outlineLevel="1" x14ac:dyDescent="0.2">
      <c r="A430" s="304"/>
      <c r="C430" s="21">
        <f t="shared" si="410"/>
        <v>2023</v>
      </c>
      <c r="K430" s="12">
        <f>K$7-K386</f>
        <v>0</v>
      </c>
      <c r="L430" s="12">
        <f>K430-L386</f>
        <v>0</v>
      </c>
      <c r="M430" s="12">
        <f>L430-M386</f>
        <v>0</v>
      </c>
      <c r="N430" s="12">
        <f>M430-N386</f>
        <v>0</v>
      </c>
      <c r="O430" s="12">
        <f t="shared" si="409"/>
        <v>0</v>
      </c>
      <c r="P430" s="12">
        <f t="shared" si="409"/>
        <v>0</v>
      </c>
      <c r="Q430" s="12">
        <f t="shared" si="409"/>
        <v>0</v>
      </c>
      <c r="R430" s="12">
        <f t="shared" si="409"/>
        <v>0</v>
      </c>
      <c r="S430" s="12">
        <f t="shared" si="409"/>
        <v>0</v>
      </c>
      <c r="T430" s="12">
        <f t="shared" si="409"/>
        <v>0</v>
      </c>
      <c r="U430" s="12">
        <f t="shared" si="409"/>
        <v>0</v>
      </c>
      <c r="V430" s="12">
        <f t="shared" si="409"/>
        <v>0</v>
      </c>
      <c r="W430" s="12">
        <f t="shared" si="409"/>
        <v>0</v>
      </c>
      <c r="X430" s="12">
        <f t="shared" si="409"/>
        <v>0</v>
      </c>
      <c r="Y430" s="12">
        <f t="shared" si="409"/>
        <v>0</v>
      </c>
      <c r="Z430" s="12">
        <f t="shared" si="409"/>
        <v>0</v>
      </c>
      <c r="AA430" s="12">
        <f t="shared" si="409"/>
        <v>0</v>
      </c>
      <c r="AB430" s="12">
        <f t="shared" si="409"/>
        <v>0</v>
      </c>
      <c r="AC430" s="12">
        <f t="shared" si="409"/>
        <v>0</v>
      </c>
      <c r="AD430" s="12">
        <f t="shared" si="409"/>
        <v>0</v>
      </c>
    </row>
    <row r="431" spans="1:63" outlineLevel="1" x14ac:dyDescent="0.2">
      <c r="A431" s="304"/>
      <c r="C431" s="21">
        <f t="shared" si="410"/>
        <v>2024</v>
      </c>
      <c r="L431" s="12">
        <f>L$7-L387</f>
        <v>0</v>
      </c>
      <c r="M431" s="12">
        <f>L431-M387</f>
        <v>0</v>
      </c>
      <c r="N431" s="12">
        <f>M431-N387</f>
        <v>0</v>
      </c>
      <c r="O431" s="12">
        <f>N431-O387</f>
        <v>0</v>
      </c>
      <c r="P431" s="12">
        <f t="shared" si="409"/>
        <v>0</v>
      </c>
      <c r="Q431" s="12">
        <f t="shared" si="409"/>
        <v>0</v>
      </c>
      <c r="R431" s="12">
        <f t="shared" si="409"/>
        <v>0</v>
      </c>
      <c r="S431" s="12">
        <f t="shared" si="409"/>
        <v>0</v>
      </c>
      <c r="T431" s="12">
        <f t="shared" si="409"/>
        <v>0</v>
      </c>
      <c r="U431" s="12">
        <f t="shared" si="409"/>
        <v>0</v>
      </c>
      <c r="V431" s="12">
        <f t="shared" si="409"/>
        <v>0</v>
      </c>
      <c r="W431" s="12">
        <f t="shared" si="409"/>
        <v>0</v>
      </c>
      <c r="X431" s="12">
        <f t="shared" si="409"/>
        <v>0</v>
      </c>
      <c r="Y431" s="12">
        <f t="shared" si="409"/>
        <v>0</v>
      </c>
      <c r="Z431" s="12">
        <f t="shared" si="409"/>
        <v>0</v>
      </c>
      <c r="AA431" s="12">
        <f t="shared" si="409"/>
        <v>0</v>
      </c>
      <c r="AB431" s="12">
        <f t="shared" si="409"/>
        <v>0</v>
      </c>
      <c r="AC431" s="12">
        <f t="shared" si="409"/>
        <v>0</v>
      </c>
      <c r="AD431" s="12">
        <f t="shared" si="409"/>
        <v>0</v>
      </c>
      <c r="AE431" s="12">
        <f t="shared" si="409"/>
        <v>0</v>
      </c>
    </row>
    <row r="432" spans="1:63" outlineLevel="1" x14ac:dyDescent="0.2">
      <c r="A432" s="304"/>
      <c r="C432" s="21">
        <f t="shared" si="410"/>
        <v>2025</v>
      </c>
      <c r="M432" s="12">
        <f>M$7-M388</f>
        <v>0</v>
      </c>
      <c r="N432" s="12">
        <f>M432-N388</f>
        <v>0</v>
      </c>
      <c r="O432" s="12">
        <f>N432-O388</f>
        <v>0</v>
      </c>
      <c r="P432" s="12">
        <f>O432-P388</f>
        <v>0</v>
      </c>
      <c r="Q432" s="12">
        <f t="shared" si="409"/>
        <v>0</v>
      </c>
      <c r="R432" s="12">
        <f t="shared" si="409"/>
        <v>0</v>
      </c>
      <c r="S432" s="12">
        <f t="shared" si="409"/>
        <v>0</v>
      </c>
      <c r="T432" s="12">
        <f t="shared" si="409"/>
        <v>0</v>
      </c>
      <c r="U432" s="12">
        <f t="shared" si="409"/>
        <v>0</v>
      </c>
      <c r="V432" s="12">
        <f t="shared" si="409"/>
        <v>0</v>
      </c>
      <c r="W432" s="12">
        <f t="shared" si="409"/>
        <v>0</v>
      </c>
      <c r="X432" s="12">
        <f t="shared" si="409"/>
        <v>0</v>
      </c>
      <c r="Y432" s="12">
        <f t="shared" si="409"/>
        <v>0</v>
      </c>
      <c r="Z432" s="12">
        <f t="shared" si="409"/>
        <v>0</v>
      </c>
      <c r="AA432" s="12">
        <f t="shared" si="409"/>
        <v>0</v>
      </c>
      <c r="AB432" s="12">
        <f t="shared" si="409"/>
        <v>0</v>
      </c>
      <c r="AC432" s="12">
        <f t="shared" si="409"/>
        <v>0</v>
      </c>
      <c r="AD432" s="12">
        <f t="shared" si="409"/>
        <v>0</v>
      </c>
      <c r="AE432" s="12">
        <f t="shared" si="409"/>
        <v>0</v>
      </c>
      <c r="AF432" s="12">
        <f t="shared" si="409"/>
        <v>0</v>
      </c>
    </row>
    <row r="433" spans="1:48" outlineLevel="1" x14ac:dyDescent="0.2">
      <c r="A433" s="304"/>
      <c r="C433" s="21">
        <f t="shared" si="410"/>
        <v>2026</v>
      </c>
      <c r="N433" s="12">
        <f>N$7-N389</f>
        <v>0</v>
      </c>
      <c r="O433" s="12">
        <f>N433-O389</f>
        <v>0</v>
      </c>
      <c r="P433" s="12">
        <f>O433-P389</f>
        <v>0</v>
      </c>
      <c r="Q433" s="12">
        <f>P433-Q389</f>
        <v>0</v>
      </c>
      <c r="R433" s="12">
        <f t="shared" si="409"/>
        <v>0</v>
      </c>
      <c r="S433" s="12">
        <f t="shared" si="409"/>
        <v>0</v>
      </c>
      <c r="T433" s="12">
        <f t="shared" si="409"/>
        <v>0</v>
      </c>
      <c r="U433" s="12">
        <f t="shared" si="409"/>
        <v>0</v>
      </c>
      <c r="V433" s="12">
        <f t="shared" si="409"/>
        <v>0</v>
      </c>
      <c r="W433" s="12">
        <f t="shared" si="409"/>
        <v>0</v>
      </c>
      <c r="X433" s="12">
        <f t="shared" si="409"/>
        <v>0</v>
      </c>
      <c r="Y433" s="12">
        <f t="shared" si="409"/>
        <v>0</v>
      </c>
      <c r="Z433" s="12">
        <f t="shared" si="409"/>
        <v>0</v>
      </c>
      <c r="AA433" s="12">
        <f t="shared" si="409"/>
        <v>0</v>
      </c>
      <c r="AB433" s="12">
        <f t="shared" si="409"/>
        <v>0</v>
      </c>
      <c r="AC433" s="12">
        <f t="shared" si="409"/>
        <v>0</v>
      </c>
      <c r="AD433" s="12">
        <f t="shared" si="409"/>
        <v>0</v>
      </c>
      <c r="AE433" s="12">
        <f t="shared" si="409"/>
        <v>0</v>
      </c>
      <c r="AF433" s="12">
        <f t="shared" si="409"/>
        <v>0</v>
      </c>
      <c r="AG433" s="12">
        <f t="shared" si="409"/>
        <v>0</v>
      </c>
    </row>
    <row r="434" spans="1:48" outlineLevel="1" x14ac:dyDescent="0.2">
      <c r="A434" s="304"/>
      <c r="C434" s="21">
        <f t="shared" si="410"/>
        <v>2027</v>
      </c>
      <c r="O434" s="12">
        <f>O$7-O390</f>
        <v>0</v>
      </c>
      <c r="P434" s="12">
        <f>O434-P390</f>
        <v>0</v>
      </c>
      <c r="Q434" s="12">
        <f>P434-Q390</f>
        <v>0</v>
      </c>
      <c r="R434" s="12">
        <f>Q434-R390</f>
        <v>0</v>
      </c>
      <c r="S434" s="12">
        <f t="shared" si="409"/>
        <v>0</v>
      </c>
      <c r="T434" s="12">
        <f t="shared" si="409"/>
        <v>0</v>
      </c>
      <c r="U434" s="12">
        <f t="shared" si="409"/>
        <v>0</v>
      </c>
      <c r="V434" s="12">
        <f t="shared" si="409"/>
        <v>0</v>
      </c>
      <c r="W434" s="12">
        <f t="shared" si="409"/>
        <v>0</v>
      </c>
      <c r="X434" s="12">
        <f t="shared" si="409"/>
        <v>0</v>
      </c>
      <c r="Y434" s="12">
        <f t="shared" si="409"/>
        <v>0</v>
      </c>
      <c r="Z434" s="12">
        <f t="shared" si="409"/>
        <v>0</v>
      </c>
      <c r="AA434" s="12">
        <f t="shared" si="409"/>
        <v>0</v>
      </c>
      <c r="AB434" s="12">
        <f t="shared" si="409"/>
        <v>0</v>
      </c>
      <c r="AC434" s="12">
        <f t="shared" si="409"/>
        <v>0</v>
      </c>
      <c r="AD434" s="12">
        <f t="shared" si="409"/>
        <v>0</v>
      </c>
      <c r="AE434" s="12">
        <f t="shared" si="409"/>
        <v>0</v>
      </c>
      <c r="AF434" s="12">
        <f t="shared" si="409"/>
        <v>0</v>
      </c>
      <c r="AG434" s="12">
        <f t="shared" si="409"/>
        <v>0</v>
      </c>
      <c r="AH434" s="12">
        <f t="shared" si="409"/>
        <v>0</v>
      </c>
    </row>
    <row r="435" spans="1:48" outlineLevel="1" x14ac:dyDescent="0.2">
      <c r="A435" s="304"/>
      <c r="C435" s="21">
        <f t="shared" si="410"/>
        <v>2028</v>
      </c>
      <c r="P435" s="12">
        <f>P$7-P391</f>
        <v>0</v>
      </c>
      <c r="Q435" s="12">
        <f>P435-Q391</f>
        <v>0</v>
      </c>
      <c r="R435" s="12">
        <f>Q435-R391</f>
        <v>0</v>
      </c>
      <c r="S435" s="12">
        <f>R435-S391</f>
        <v>0</v>
      </c>
      <c r="T435" s="12">
        <f t="shared" si="409"/>
        <v>0</v>
      </c>
      <c r="U435" s="12">
        <f t="shared" si="409"/>
        <v>0</v>
      </c>
      <c r="V435" s="12">
        <f t="shared" si="409"/>
        <v>0</v>
      </c>
      <c r="W435" s="12">
        <f t="shared" si="409"/>
        <v>0</v>
      </c>
      <c r="X435" s="12">
        <f t="shared" si="409"/>
        <v>0</v>
      </c>
      <c r="Y435" s="12">
        <f t="shared" si="409"/>
        <v>0</v>
      </c>
      <c r="Z435" s="12">
        <f t="shared" si="409"/>
        <v>0</v>
      </c>
      <c r="AA435" s="12">
        <f t="shared" si="409"/>
        <v>0</v>
      </c>
      <c r="AB435" s="12">
        <f t="shared" si="409"/>
        <v>0</v>
      </c>
      <c r="AC435" s="12">
        <f t="shared" si="409"/>
        <v>0</v>
      </c>
      <c r="AD435" s="12">
        <f t="shared" si="409"/>
        <v>0</v>
      </c>
      <c r="AE435" s="12">
        <f t="shared" si="409"/>
        <v>0</v>
      </c>
      <c r="AF435" s="12">
        <f t="shared" si="409"/>
        <v>0</v>
      </c>
      <c r="AG435" s="12">
        <f t="shared" si="409"/>
        <v>0</v>
      </c>
      <c r="AH435" s="12">
        <f t="shared" si="409"/>
        <v>0</v>
      </c>
      <c r="AI435" s="12">
        <f t="shared" si="409"/>
        <v>0</v>
      </c>
    </row>
    <row r="436" spans="1:48" outlineLevel="1" x14ac:dyDescent="0.2">
      <c r="A436" s="304"/>
      <c r="C436" s="21">
        <f t="shared" si="410"/>
        <v>2029</v>
      </c>
      <c r="Q436" s="12">
        <f>Q$7-Q392</f>
        <v>0</v>
      </c>
      <c r="R436" s="12">
        <f>Q436-R392</f>
        <v>0</v>
      </c>
      <c r="S436" s="12">
        <f>R436-S392</f>
        <v>0</v>
      </c>
      <c r="T436" s="12">
        <f>S436-T392</f>
        <v>0</v>
      </c>
      <c r="U436" s="12">
        <f t="shared" si="409"/>
        <v>0</v>
      </c>
      <c r="V436" s="12">
        <f t="shared" si="409"/>
        <v>0</v>
      </c>
      <c r="W436" s="12">
        <f t="shared" si="409"/>
        <v>0</v>
      </c>
      <c r="X436" s="12">
        <f t="shared" si="409"/>
        <v>0</v>
      </c>
      <c r="Y436" s="12">
        <f t="shared" si="409"/>
        <v>0</v>
      </c>
      <c r="Z436" s="12">
        <f t="shared" si="409"/>
        <v>0</v>
      </c>
      <c r="AA436" s="12">
        <f t="shared" si="409"/>
        <v>0</v>
      </c>
      <c r="AB436" s="12">
        <f t="shared" si="409"/>
        <v>0</v>
      </c>
      <c r="AC436" s="12">
        <f t="shared" si="409"/>
        <v>0</v>
      </c>
      <c r="AD436" s="12">
        <f t="shared" si="409"/>
        <v>0</v>
      </c>
      <c r="AE436" s="12">
        <f t="shared" si="409"/>
        <v>0</v>
      </c>
      <c r="AF436" s="12">
        <f t="shared" si="409"/>
        <v>0</v>
      </c>
      <c r="AG436" s="12">
        <f t="shared" si="409"/>
        <v>0</v>
      </c>
      <c r="AH436" s="12">
        <f t="shared" si="409"/>
        <v>0</v>
      </c>
      <c r="AI436" s="12">
        <f t="shared" si="409"/>
        <v>0</v>
      </c>
      <c r="AJ436" s="12">
        <f t="shared" si="409"/>
        <v>0</v>
      </c>
    </row>
    <row r="437" spans="1:48" outlineLevel="1" x14ac:dyDescent="0.2">
      <c r="A437" s="304"/>
      <c r="C437" s="21">
        <f t="shared" si="410"/>
        <v>2030</v>
      </c>
      <c r="R437" s="12">
        <f>R$7-R393</f>
        <v>0</v>
      </c>
      <c r="S437" s="12">
        <f>R437-S393</f>
        <v>0</v>
      </c>
      <c r="T437" s="12">
        <f>S437-T393</f>
        <v>0</v>
      </c>
      <c r="U437" s="12">
        <f>T437-U393</f>
        <v>0</v>
      </c>
      <c r="V437" s="12">
        <f t="shared" si="409"/>
        <v>0</v>
      </c>
      <c r="W437" s="12">
        <f t="shared" si="409"/>
        <v>0</v>
      </c>
      <c r="X437" s="12">
        <f t="shared" si="409"/>
        <v>0</v>
      </c>
      <c r="Y437" s="12">
        <f t="shared" si="409"/>
        <v>0</v>
      </c>
      <c r="Z437" s="12">
        <f t="shared" si="409"/>
        <v>0</v>
      </c>
      <c r="AA437" s="12">
        <f t="shared" si="409"/>
        <v>0</v>
      </c>
      <c r="AB437" s="12">
        <f t="shared" si="409"/>
        <v>0</v>
      </c>
      <c r="AC437" s="12">
        <f t="shared" si="409"/>
        <v>0</v>
      </c>
      <c r="AD437" s="12">
        <f t="shared" si="409"/>
        <v>0</v>
      </c>
      <c r="AE437" s="12">
        <f t="shared" si="409"/>
        <v>0</v>
      </c>
      <c r="AF437" s="12">
        <f t="shared" si="409"/>
        <v>0</v>
      </c>
      <c r="AG437" s="12">
        <f t="shared" si="409"/>
        <v>0</v>
      </c>
      <c r="AH437" s="12">
        <f t="shared" si="409"/>
        <v>0</v>
      </c>
      <c r="AI437" s="12">
        <f t="shared" si="409"/>
        <v>0</v>
      </c>
      <c r="AJ437" s="12">
        <f t="shared" si="409"/>
        <v>0</v>
      </c>
      <c r="AK437" s="12">
        <f t="shared" si="409"/>
        <v>0</v>
      </c>
    </row>
    <row r="438" spans="1:48" outlineLevel="1" x14ac:dyDescent="0.2">
      <c r="A438" s="304"/>
      <c r="C438" s="21">
        <f t="shared" si="410"/>
        <v>2031</v>
      </c>
      <c r="S438" s="12">
        <f>S$7-S394</f>
        <v>0</v>
      </c>
      <c r="T438" s="12">
        <f>S438-T394</f>
        <v>0</v>
      </c>
      <c r="U438" s="12">
        <f>T438-U394</f>
        <v>0</v>
      </c>
      <c r="V438" s="12">
        <f>U438-V394</f>
        <v>0</v>
      </c>
      <c r="W438" s="12">
        <f t="shared" si="409"/>
        <v>0</v>
      </c>
      <c r="X438" s="12">
        <f t="shared" si="409"/>
        <v>0</v>
      </c>
      <c r="Y438" s="12">
        <f t="shared" si="409"/>
        <v>0</v>
      </c>
      <c r="Z438" s="12">
        <f t="shared" si="409"/>
        <v>0</v>
      </c>
      <c r="AA438" s="12">
        <f t="shared" si="409"/>
        <v>0</v>
      </c>
      <c r="AB438" s="12">
        <f t="shared" si="409"/>
        <v>0</v>
      </c>
      <c r="AC438" s="12">
        <f t="shared" si="409"/>
        <v>0</v>
      </c>
      <c r="AD438" s="12">
        <f t="shared" si="409"/>
        <v>0</v>
      </c>
      <c r="AE438" s="12">
        <f t="shared" si="409"/>
        <v>0</v>
      </c>
      <c r="AF438" s="12">
        <f t="shared" si="409"/>
        <v>0</v>
      </c>
      <c r="AG438" s="12">
        <f t="shared" si="409"/>
        <v>0</v>
      </c>
      <c r="AH438" s="12">
        <f t="shared" si="409"/>
        <v>0</v>
      </c>
      <c r="AI438" s="12">
        <f t="shared" si="409"/>
        <v>0</v>
      </c>
      <c r="AJ438" s="12">
        <f t="shared" si="409"/>
        <v>0</v>
      </c>
      <c r="AK438" s="12">
        <f t="shared" si="409"/>
        <v>0</v>
      </c>
      <c r="AL438" s="12">
        <f t="shared" ref="AL438" si="411">AK438-AL394</f>
        <v>0</v>
      </c>
    </row>
    <row r="439" spans="1:48" outlineLevel="1" x14ac:dyDescent="0.2">
      <c r="A439" s="304"/>
      <c r="C439" s="21">
        <f t="shared" si="410"/>
        <v>2032</v>
      </c>
      <c r="T439" s="12">
        <f>T$7-T395</f>
        <v>0</v>
      </c>
      <c r="U439" s="12">
        <f>T439-U395</f>
        <v>0</v>
      </c>
      <c r="V439" s="12">
        <f>U439-V395</f>
        <v>0</v>
      </c>
      <c r="W439" s="12">
        <f>V439-W395</f>
        <v>0</v>
      </c>
      <c r="X439" s="12">
        <f t="shared" ref="X439:AM454" si="412">W439-X395</f>
        <v>0</v>
      </c>
      <c r="Y439" s="12">
        <f t="shared" si="412"/>
        <v>0</v>
      </c>
      <c r="Z439" s="12">
        <f t="shared" si="412"/>
        <v>0</v>
      </c>
      <c r="AA439" s="12">
        <f t="shared" si="412"/>
        <v>0</v>
      </c>
      <c r="AB439" s="12">
        <f t="shared" si="412"/>
        <v>0</v>
      </c>
      <c r="AC439" s="12">
        <f t="shared" si="412"/>
        <v>0</v>
      </c>
      <c r="AD439" s="12">
        <f t="shared" si="412"/>
        <v>0</v>
      </c>
      <c r="AE439" s="12">
        <f t="shared" si="412"/>
        <v>0</v>
      </c>
      <c r="AF439" s="12">
        <f t="shared" si="412"/>
        <v>0</v>
      </c>
      <c r="AG439" s="12">
        <f t="shared" si="412"/>
        <v>0</v>
      </c>
      <c r="AH439" s="12">
        <f t="shared" si="412"/>
        <v>0</v>
      </c>
      <c r="AI439" s="12">
        <f t="shared" si="412"/>
        <v>0</v>
      </c>
      <c r="AJ439" s="12">
        <f t="shared" si="412"/>
        <v>0</v>
      </c>
      <c r="AK439" s="12">
        <f t="shared" si="412"/>
        <v>0</v>
      </c>
      <c r="AL439" s="12">
        <f t="shared" si="412"/>
        <v>0</v>
      </c>
      <c r="AM439" s="12">
        <f t="shared" si="412"/>
        <v>0</v>
      </c>
    </row>
    <row r="440" spans="1:48" outlineLevel="1" x14ac:dyDescent="0.2">
      <c r="A440" s="304"/>
      <c r="C440" s="21">
        <f t="shared" si="410"/>
        <v>2033</v>
      </c>
      <c r="U440" s="12">
        <f>U$7-U396</f>
        <v>0</v>
      </c>
      <c r="V440" s="12">
        <f>U440-V396</f>
        <v>0</v>
      </c>
      <c r="W440" s="12">
        <f>V440-W396</f>
        <v>0</v>
      </c>
      <c r="X440" s="12">
        <f>W440-X396</f>
        <v>0</v>
      </c>
      <c r="Y440" s="12">
        <f t="shared" si="412"/>
        <v>0</v>
      </c>
      <c r="Z440" s="12">
        <f t="shared" si="412"/>
        <v>0</v>
      </c>
      <c r="AA440" s="12">
        <f t="shared" si="412"/>
        <v>0</v>
      </c>
      <c r="AB440" s="12">
        <f t="shared" si="412"/>
        <v>0</v>
      </c>
      <c r="AC440" s="12">
        <f t="shared" si="412"/>
        <v>0</v>
      </c>
      <c r="AD440" s="12">
        <f t="shared" si="412"/>
        <v>0</v>
      </c>
      <c r="AE440" s="12">
        <f t="shared" si="412"/>
        <v>0</v>
      </c>
      <c r="AF440" s="12">
        <f t="shared" si="412"/>
        <v>0</v>
      </c>
      <c r="AG440" s="12">
        <f t="shared" si="412"/>
        <v>0</v>
      </c>
      <c r="AH440" s="12">
        <f t="shared" si="412"/>
        <v>0</v>
      </c>
      <c r="AI440" s="12">
        <f t="shared" si="412"/>
        <v>0</v>
      </c>
      <c r="AJ440" s="12">
        <f t="shared" si="412"/>
        <v>0</v>
      </c>
      <c r="AK440" s="12">
        <f t="shared" si="412"/>
        <v>0</v>
      </c>
      <c r="AL440" s="12">
        <f t="shared" si="412"/>
        <v>0</v>
      </c>
      <c r="AM440" s="12">
        <f t="shared" si="412"/>
        <v>0</v>
      </c>
      <c r="AN440" s="12">
        <f t="shared" ref="AN440:AQ455" si="413">AM440-AN396</f>
        <v>0</v>
      </c>
    </row>
    <row r="441" spans="1:48" outlineLevel="1" x14ac:dyDescent="0.2">
      <c r="A441" s="304"/>
      <c r="C441" s="21">
        <f t="shared" si="410"/>
        <v>2034</v>
      </c>
      <c r="V441" s="12">
        <f>V$7-V397</f>
        <v>0</v>
      </c>
      <c r="W441" s="12">
        <f>V441-W397</f>
        <v>0</v>
      </c>
      <c r="X441" s="12">
        <f>W441-X397</f>
        <v>0</v>
      </c>
      <c r="Y441" s="12">
        <f>X441-Y397</f>
        <v>0</v>
      </c>
      <c r="Z441" s="12">
        <f t="shared" si="412"/>
        <v>0</v>
      </c>
      <c r="AA441" s="12">
        <f t="shared" si="412"/>
        <v>0</v>
      </c>
      <c r="AB441" s="12">
        <f t="shared" si="412"/>
        <v>0</v>
      </c>
      <c r="AC441" s="12">
        <f t="shared" si="412"/>
        <v>0</v>
      </c>
      <c r="AD441" s="12">
        <f t="shared" si="412"/>
        <v>0</v>
      </c>
      <c r="AE441" s="12">
        <f t="shared" si="412"/>
        <v>0</v>
      </c>
      <c r="AF441" s="12">
        <f t="shared" si="412"/>
        <v>0</v>
      </c>
      <c r="AG441" s="12">
        <f t="shared" si="412"/>
        <v>0</v>
      </c>
      <c r="AH441" s="12">
        <f t="shared" si="412"/>
        <v>0</v>
      </c>
      <c r="AI441" s="12">
        <f t="shared" si="412"/>
        <v>0</v>
      </c>
      <c r="AJ441" s="12">
        <f t="shared" si="412"/>
        <v>0</v>
      </c>
      <c r="AK441" s="12">
        <f t="shared" si="412"/>
        <v>0</v>
      </c>
      <c r="AL441" s="12">
        <f t="shared" si="412"/>
        <v>0</v>
      </c>
      <c r="AM441" s="12">
        <f t="shared" si="412"/>
        <v>0</v>
      </c>
      <c r="AN441" s="12">
        <f t="shared" si="413"/>
        <v>0</v>
      </c>
      <c r="AO441" s="12">
        <f t="shared" si="413"/>
        <v>0</v>
      </c>
    </row>
    <row r="442" spans="1:48" outlineLevel="1" x14ac:dyDescent="0.2">
      <c r="A442" s="304"/>
      <c r="C442" s="21">
        <f t="shared" si="410"/>
        <v>2035</v>
      </c>
      <c r="W442" s="12">
        <f>W$7-W398</f>
        <v>0</v>
      </c>
      <c r="X442" s="12">
        <f>W442-X398</f>
        <v>0</v>
      </c>
      <c r="Y442" s="12">
        <f>X442-Y398</f>
        <v>0</v>
      </c>
      <c r="Z442" s="12">
        <f>Y442-Z398</f>
        <v>0</v>
      </c>
      <c r="AA442" s="12">
        <f t="shared" si="412"/>
        <v>0</v>
      </c>
      <c r="AB442" s="12">
        <f t="shared" si="412"/>
        <v>0</v>
      </c>
      <c r="AC442" s="12">
        <f t="shared" si="412"/>
        <v>0</v>
      </c>
      <c r="AD442" s="12">
        <f t="shared" si="412"/>
        <v>0</v>
      </c>
      <c r="AE442" s="12">
        <f t="shared" si="412"/>
        <v>0</v>
      </c>
      <c r="AF442" s="12">
        <f t="shared" si="412"/>
        <v>0</v>
      </c>
      <c r="AG442" s="12">
        <f t="shared" si="412"/>
        <v>0</v>
      </c>
      <c r="AH442" s="12">
        <f t="shared" si="412"/>
        <v>0</v>
      </c>
      <c r="AI442" s="12">
        <f t="shared" si="412"/>
        <v>0</v>
      </c>
      <c r="AJ442" s="12">
        <f t="shared" si="412"/>
        <v>0</v>
      </c>
      <c r="AK442" s="12">
        <f t="shared" si="412"/>
        <v>0</v>
      </c>
      <c r="AL442" s="12">
        <f t="shared" si="412"/>
        <v>0</v>
      </c>
      <c r="AM442" s="12">
        <f t="shared" si="412"/>
        <v>0</v>
      </c>
      <c r="AN442" s="12">
        <f t="shared" si="413"/>
        <v>0</v>
      </c>
      <c r="AO442" s="12">
        <f t="shared" si="413"/>
        <v>0</v>
      </c>
      <c r="AP442" s="12">
        <f t="shared" si="413"/>
        <v>0</v>
      </c>
    </row>
    <row r="443" spans="1:48" outlineLevel="1" x14ac:dyDescent="0.2">
      <c r="A443" s="304"/>
      <c r="C443" s="21">
        <f t="shared" si="410"/>
        <v>2036</v>
      </c>
      <c r="X443" s="12">
        <f>X$7-X399</f>
        <v>0</v>
      </c>
      <c r="Y443" s="12">
        <f>X443-Y399</f>
        <v>0</v>
      </c>
      <c r="Z443" s="12">
        <f>Y443-Z399</f>
        <v>0</v>
      </c>
      <c r="AA443" s="12">
        <f>Z443-AA399</f>
        <v>0</v>
      </c>
      <c r="AB443" s="12">
        <f t="shared" si="412"/>
        <v>0</v>
      </c>
      <c r="AC443" s="12">
        <f t="shared" si="412"/>
        <v>0</v>
      </c>
      <c r="AD443" s="12">
        <f t="shared" si="412"/>
        <v>0</v>
      </c>
      <c r="AE443" s="12">
        <f t="shared" si="412"/>
        <v>0</v>
      </c>
      <c r="AF443" s="12">
        <f t="shared" si="412"/>
        <v>0</v>
      </c>
      <c r="AG443" s="12">
        <f t="shared" si="412"/>
        <v>0</v>
      </c>
      <c r="AH443" s="12">
        <f t="shared" si="412"/>
        <v>0</v>
      </c>
      <c r="AI443" s="12">
        <f t="shared" si="412"/>
        <v>0</v>
      </c>
      <c r="AJ443" s="12">
        <f t="shared" si="412"/>
        <v>0</v>
      </c>
      <c r="AK443" s="12">
        <f t="shared" si="412"/>
        <v>0</v>
      </c>
      <c r="AL443" s="12">
        <f t="shared" si="412"/>
        <v>0</v>
      </c>
      <c r="AM443" s="12">
        <f t="shared" si="412"/>
        <v>0</v>
      </c>
      <c r="AN443" s="12">
        <f t="shared" si="413"/>
        <v>0</v>
      </c>
      <c r="AO443" s="12">
        <f t="shared" si="413"/>
        <v>0</v>
      </c>
      <c r="AP443" s="12">
        <f t="shared" si="413"/>
        <v>0</v>
      </c>
      <c r="AQ443" s="12">
        <f t="shared" si="413"/>
        <v>0</v>
      </c>
    </row>
    <row r="444" spans="1:48" outlineLevel="1" x14ac:dyDescent="0.2">
      <c r="A444" s="304"/>
      <c r="C444" s="21">
        <f t="shared" si="410"/>
        <v>2037</v>
      </c>
      <c r="Y444" s="12">
        <f>Y$7-Y400</f>
        <v>0</v>
      </c>
      <c r="Z444" s="12">
        <f>Y444-Z400</f>
        <v>0</v>
      </c>
      <c r="AA444" s="12">
        <f>Z444-AA400</f>
        <v>0</v>
      </c>
      <c r="AB444" s="12">
        <f>AA444-AB400</f>
        <v>0</v>
      </c>
      <c r="AC444" s="12">
        <f t="shared" si="412"/>
        <v>0</v>
      </c>
      <c r="AD444" s="12">
        <f t="shared" si="412"/>
        <v>0</v>
      </c>
      <c r="AE444" s="12">
        <f t="shared" si="412"/>
        <v>0</v>
      </c>
      <c r="AF444" s="12">
        <f t="shared" si="412"/>
        <v>0</v>
      </c>
      <c r="AG444" s="12">
        <f t="shared" si="412"/>
        <v>0</v>
      </c>
      <c r="AH444" s="12">
        <f t="shared" si="412"/>
        <v>0</v>
      </c>
      <c r="AI444" s="12">
        <f t="shared" si="412"/>
        <v>0</v>
      </c>
      <c r="AJ444" s="12">
        <f t="shared" si="412"/>
        <v>0</v>
      </c>
      <c r="AK444" s="12">
        <f t="shared" si="412"/>
        <v>0</v>
      </c>
      <c r="AL444" s="12">
        <f t="shared" si="412"/>
        <v>0</v>
      </c>
      <c r="AM444" s="12">
        <f t="shared" si="412"/>
        <v>0</v>
      </c>
      <c r="AN444" s="12">
        <f t="shared" si="413"/>
        <v>0</v>
      </c>
      <c r="AO444" s="12">
        <f t="shared" si="413"/>
        <v>0</v>
      </c>
      <c r="AP444" s="12">
        <f t="shared" si="413"/>
        <v>0</v>
      </c>
      <c r="AQ444" s="12">
        <f t="shared" si="413"/>
        <v>0</v>
      </c>
      <c r="AR444" s="12"/>
    </row>
    <row r="445" spans="1:48" outlineLevel="1" x14ac:dyDescent="0.2">
      <c r="A445" s="304"/>
      <c r="C445" s="21">
        <f t="shared" si="410"/>
        <v>2038</v>
      </c>
      <c r="Z445" s="12">
        <f>Z$7-Z401</f>
        <v>0</v>
      </c>
      <c r="AA445" s="12">
        <f>Z445-AA401</f>
        <v>0</v>
      </c>
      <c r="AB445" s="12">
        <f>AA445-AB401</f>
        <v>0</v>
      </c>
      <c r="AC445" s="12">
        <f>AB445-AC401</f>
        <v>0</v>
      </c>
      <c r="AD445" s="12">
        <f t="shared" si="412"/>
        <v>0</v>
      </c>
      <c r="AE445" s="12">
        <f t="shared" si="412"/>
        <v>0</v>
      </c>
      <c r="AF445" s="12">
        <f t="shared" si="412"/>
        <v>0</v>
      </c>
      <c r="AG445" s="12">
        <f t="shared" si="412"/>
        <v>0</v>
      </c>
      <c r="AH445" s="12">
        <f t="shared" si="412"/>
        <v>0</v>
      </c>
      <c r="AI445" s="12">
        <f t="shared" si="412"/>
        <v>0</v>
      </c>
      <c r="AJ445" s="12">
        <f t="shared" si="412"/>
        <v>0</v>
      </c>
      <c r="AK445" s="12">
        <f t="shared" si="412"/>
        <v>0</v>
      </c>
      <c r="AL445" s="12">
        <f t="shared" si="412"/>
        <v>0</v>
      </c>
      <c r="AM445" s="12">
        <f t="shared" si="412"/>
        <v>0</v>
      </c>
      <c r="AN445" s="12">
        <f t="shared" si="413"/>
        <v>0</v>
      </c>
      <c r="AO445" s="12">
        <f t="shared" si="413"/>
        <v>0</v>
      </c>
      <c r="AP445" s="12">
        <f t="shared" si="413"/>
        <v>0</v>
      </c>
      <c r="AQ445" s="12">
        <f t="shared" si="413"/>
        <v>0</v>
      </c>
      <c r="AR445" s="12"/>
      <c r="AS445" s="12"/>
    </row>
    <row r="446" spans="1:48" outlineLevel="1" x14ac:dyDescent="0.2">
      <c r="A446" s="304"/>
      <c r="C446" s="21">
        <f t="shared" si="410"/>
        <v>2039</v>
      </c>
      <c r="AA446" s="12">
        <f>AA$7-AA402</f>
        <v>0</v>
      </c>
      <c r="AB446" s="12">
        <f>AA446-AB402</f>
        <v>0</v>
      </c>
      <c r="AC446" s="12">
        <f>AB446-AC402</f>
        <v>0</v>
      </c>
      <c r="AD446" s="12">
        <f>AC446-AD402</f>
        <v>0</v>
      </c>
      <c r="AE446" s="12">
        <f t="shared" si="412"/>
        <v>0</v>
      </c>
      <c r="AF446" s="12">
        <f t="shared" si="412"/>
        <v>0</v>
      </c>
      <c r="AG446" s="12">
        <f t="shared" si="412"/>
        <v>0</v>
      </c>
      <c r="AH446" s="12">
        <f t="shared" si="412"/>
        <v>0</v>
      </c>
      <c r="AI446" s="12">
        <f t="shared" si="412"/>
        <v>0</v>
      </c>
      <c r="AJ446" s="12">
        <f t="shared" si="412"/>
        <v>0</v>
      </c>
      <c r="AK446" s="12">
        <f t="shared" si="412"/>
        <v>0</v>
      </c>
      <c r="AL446" s="12">
        <f t="shared" si="412"/>
        <v>0</v>
      </c>
      <c r="AM446" s="12">
        <f t="shared" si="412"/>
        <v>0</v>
      </c>
      <c r="AN446" s="12">
        <f t="shared" si="413"/>
        <v>0</v>
      </c>
      <c r="AO446" s="12">
        <f t="shared" si="413"/>
        <v>0</v>
      </c>
      <c r="AP446" s="12">
        <f t="shared" si="413"/>
        <v>0</v>
      </c>
      <c r="AQ446" s="12">
        <f t="shared" si="413"/>
        <v>0</v>
      </c>
      <c r="AR446" s="12"/>
      <c r="AS446" s="12"/>
      <c r="AT446" s="12"/>
    </row>
    <row r="447" spans="1:48" outlineLevel="1" x14ac:dyDescent="0.2">
      <c r="A447" s="304"/>
      <c r="C447" s="21">
        <f t="shared" si="410"/>
        <v>2040</v>
      </c>
      <c r="AB447" s="12">
        <f>AB$7-AB403</f>
        <v>0</v>
      </c>
      <c r="AC447" s="12">
        <f>AB447-AC403</f>
        <v>0</v>
      </c>
      <c r="AD447" s="12">
        <f>AC447-AD403</f>
        <v>0</v>
      </c>
      <c r="AE447" s="12">
        <f>AD447-AE403</f>
        <v>0</v>
      </c>
      <c r="AF447" s="12">
        <f t="shared" si="412"/>
        <v>0</v>
      </c>
      <c r="AG447" s="12">
        <f t="shared" si="412"/>
        <v>0</v>
      </c>
      <c r="AH447" s="12">
        <f t="shared" si="412"/>
        <v>0</v>
      </c>
      <c r="AI447" s="12">
        <f t="shared" si="412"/>
        <v>0</v>
      </c>
      <c r="AJ447" s="12">
        <f t="shared" si="412"/>
        <v>0</v>
      </c>
      <c r="AK447" s="12">
        <f t="shared" si="412"/>
        <v>0</v>
      </c>
      <c r="AL447" s="12">
        <f t="shared" si="412"/>
        <v>0</v>
      </c>
      <c r="AM447" s="12">
        <f t="shared" si="412"/>
        <v>0</v>
      </c>
      <c r="AN447" s="12">
        <f t="shared" si="413"/>
        <v>0</v>
      </c>
      <c r="AO447" s="12">
        <f t="shared" si="413"/>
        <v>0</v>
      </c>
      <c r="AP447" s="12">
        <f t="shared" si="413"/>
        <v>0</v>
      </c>
      <c r="AQ447" s="12">
        <f t="shared" si="413"/>
        <v>0</v>
      </c>
      <c r="AR447" s="12"/>
      <c r="AS447" s="12"/>
      <c r="AT447" s="12"/>
      <c r="AU447" s="12"/>
    </row>
    <row r="448" spans="1:48" outlineLevel="1" x14ac:dyDescent="0.2">
      <c r="A448" s="304"/>
      <c r="C448" s="21">
        <f t="shared" si="410"/>
        <v>2041</v>
      </c>
      <c r="AC448" s="12">
        <f>AC$7-AC404</f>
        <v>0</v>
      </c>
      <c r="AD448" s="12">
        <f>AC448-AD404</f>
        <v>0</v>
      </c>
      <c r="AE448" s="12">
        <f>AD448-AE404</f>
        <v>0</v>
      </c>
      <c r="AF448" s="12">
        <f>AE448-AF404</f>
        <v>0</v>
      </c>
      <c r="AG448" s="12">
        <f t="shared" si="412"/>
        <v>0</v>
      </c>
      <c r="AH448" s="12">
        <f t="shared" si="412"/>
        <v>0</v>
      </c>
      <c r="AI448" s="12">
        <f t="shared" si="412"/>
        <v>0</v>
      </c>
      <c r="AJ448" s="12">
        <f t="shared" si="412"/>
        <v>0</v>
      </c>
      <c r="AK448" s="12">
        <f t="shared" si="412"/>
        <v>0</v>
      </c>
      <c r="AL448" s="12">
        <f t="shared" si="412"/>
        <v>0</v>
      </c>
      <c r="AM448" s="12">
        <f t="shared" si="412"/>
        <v>0</v>
      </c>
      <c r="AN448" s="12">
        <f t="shared" si="413"/>
        <v>0</v>
      </c>
      <c r="AO448" s="12">
        <f t="shared" si="413"/>
        <v>0</v>
      </c>
      <c r="AP448" s="12">
        <f t="shared" si="413"/>
        <v>0</v>
      </c>
      <c r="AQ448" s="12">
        <f t="shared" si="413"/>
        <v>0</v>
      </c>
      <c r="AR448" s="12"/>
      <c r="AS448" s="12"/>
      <c r="AT448" s="12"/>
      <c r="AU448" s="12"/>
      <c r="AV448" s="12"/>
    </row>
    <row r="449" spans="1:62" outlineLevel="1" x14ac:dyDescent="0.2">
      <c r="A449" s="304"/>
      <c r="C449" s="21">
        <f t="shared" si="410"/>
        <v>2042</v>
      </c>
      <c r="AD449" s="12">
        <f>AD$7-AD405</f>
        <v>0</v>
      </c>
      <c r="AE449" s="12">
        <f>AD449-AE405</f>
        <v>0</v>
      </c>
      <c r="AF449" s="12">
        <f>AE449-AF405</f>
        <v>0</v>
      </c>
      <c r="AG449" s="12">
        <f>AF449-AG405</f>
        <v>0</v>
      </c>
      <c r="AH449" s="12">
        <f t="shared" si="412"/>
        <v>0</v>
      </c>
      <c r="AI449" s="12">
        <f t="shared" si="412"/>
        <v>0</v>
      </c>
      <c r="AJ449" s="12">
        <f t="shared" si="412"/>
        <v>0</v>
      </c>
      <c r="AK449" s="12">
        <f t="shared" si="412"/>
        <v>0</v>
      </c>
      <c r="AL449" s="12">
        <f t="shared" si="412"/>
        <v>0</v>
      </c>
      <c r="AM449" s="12">
        <f t="shared" si="412"/>
        <v>0</v>
      </c>
      <c r="AN449" s="12">
        <f t="shared" si="413"/>
        <v>0</v>
      </c>
      <c r="AO449" s="12">
        <f t="shared" si="413"/>
        <v>0</v>
      </c>
      <c r="AP449" s="12">
        <f t="shared" si="413"/>
        <v>0</v>
      </c>
      <c r="AQ449" s="12">
        <f t="shared" si="413"/>
        <v>0</v>
      </c>
      <c r="AR449" s="12"/>
      <c r="AS449" s="12"/>
      <c r="AT449" s="12"/>
      <c r="AU449" s="12"/>
      <c r="AV449" s="12"/>
      <c r="AW449" s="12"/>
    </row>
    <row r="450" spans="1:62" outlineLevel="1" x14ac:dyDescent="0.2">
      <c r="A450" s="304"/>
      <c r="C450" s="21">
        <f t="shared" si="410"/>
        <v>2043</v>
      </c>
      <c r="AE450" s="12">
        <f>AE$7-AE406</f>
        <v>0</v>
      </c>
      <c r="AF450" s="12">
        <f>AE450-AF406</f>
        <v>0</v>
      </c>
      <c r="AG450" s="12">
        <f>AF450-AG406</f>
        <v>0</v>
      </c>
      <c r="AH450" s="12">
        <f>AG450-AH406</f>
        <v>0</v>
      </c>
      <c r="AI450" s="12">
        <f t="shared" si="412"/>
        <v>0</v>
      </c>
      <c r="AJ450" s="12">
        <f t="shared" si="412"/>
        <v>0</v>
      </c>
      <c r="AK450" s="12">
        <f t="shared" si="412"/>
        <v>0</v>
      </c>
      <c r="AL450" s="12">
        <f t="shared" si="412"/>
        <v>0</v>
      </c>
      <c r="AM450" s="12">
        <f t="shared" si="412"/>
        <v>0</v>
      </c>
      <c r="AN450" s="12">
        <f t="shared" si="413"/>
        <v>0</v>
      </c>
      <c r="AO450" s="12">
        <f t="shared" si="413"/>
        <v>0</v>
      </c>
      <c r="AP450" s="12">
        <f t="shared" si="413"/>
        <v>0</v>
      </c>
      <c r="AQ450" s="12">
        <f t="shared" si="413"/>
        <v>0</v>
      </c>
      <c r="AR450" s="12"/>
      <c r="AS450" s="12"/>
      <c r="AT450" s="12"/>
      <c r="AU450" s="12"/>
      <c r="AV450" s="12"/>
      <c r="AW450" s="12"/>
      <c r="AX450" s="12"/>
    </row>
    <row r="451" spans="1:62" outlineLevel="1" x14ac:dyDescent="0.2">
      <c r="A451" s="304"/>
      <c r="C451" s="21">
        <f t="shared" si="410"/>
        <v>2044</v>
      </c>
      <c r="AF451" s="12">
        <f>AF$7-AF407</f>
        <v>0</v>
      </c>
      <c r="AG451" s="12">
        <f>AF451-AG407</f>
        <v>0</v>
      </c>
      <c r="AH451" s="12">
        <f>AG451-AH407</f>
        <v>0</v>
      </c>
      <c r="AI451" s="12">
        <f>AH451-AI407</f>
        <v>0</v>
      </c>
      <c r="AJ451" s="12">
        <f t="shared" si="412"/>
        <v>0</v>
      </c>
      <c r="AK451" s="12">
        <f t="shared" si="412"/>
        <v>0</v>
      </c>
      <c r="AL451" s="12">
        <f t="shared" si="412"/>
        <v>0</v>
      </c>
      <c r="AM451" s="12">
        <f t="shared" si="412"/>
        <v>0</v>
      </c>
      <c r="AN451" s="12">
        <f t="shared" si="413"/>
        <v>0</v>
      </c>
      <c r="AO451" s="12">
        <f t="shared" si="413"/>
        <v>0</v>
      </c>
      <c r="AP451" s="12">
        <f t="shared" si="413"/>
        <v>0</v>
      </c>
      <c r="AQ451" s="12">
        <f t="shared" si="413"/>
        <v>0</v>
      </c>
      <c r="AR451" s="12"/>
      <c r="AS451" s="12"/>
      <c r="AT451" s="12"/>
      <c r="AU451" s="12"/>
      <c r="AV451" s="12"/>
      <c r="AW451" s="12"/>
      <c r="AX451" s="12"/>
      <c r="AY451" s="12"/>
    </row>
    <row r="452" spans="1:62" outlineLevel="1" x14ac:dyDescent="0.2">
      <c r="A452" s="304"/>
      <c r="C452" s="21">
        <f t="shared" si="410"/>
        <v>2045</v>
      </c>
      <c r="AG452" s="12">
        <f>AG$7-AG408</f>
        <v>0</v>
      </c>
      <c r="AH452" s="12">
        <f>AG452-AH408</f>
        <v>0</v>
      </c>
      <c r="AI452" s="12">
        <f>AH452-AI408</f>
        <v>0</v>
      </c>
      <c r="AJ452" s="12">
        <f>AI452-AJ408</f>
        <v>0</v>
      </c>
      <c r="AK452" s="12">
        <f t="shared" si="412"/>
        <v>0</v>
      </c>
      <c r="AL452" s="12">
        <f t="shared" si="412"/>
        <v>0</v>
      </c>
      <c r="AM452" s="12">
        <f t="shared" si="412"/>
        <v>0</v>
      </c>
      <c r="AN452" s="12">
        <f t="shared" si="413"/>
        <v>0</v>
      </c>
      <c r="AO452" s="12">
        <f t="shared" si="413"/>
        <v>0</v>
      </c>
      <c r="AP452" s="12">
        <f t="shared" si="413"/>
        <v>0</v>
      </c>
      <c r="AQ452" s="12">
        <f t="shared" si="413"/>
        <v>0</v>
      </c>
      <c r="AR452" s="12"/>
      <c r="AS452" s="12"/>
      <c r="AT452" s="12"/>
      <c r="AU452" s="12"/>
      <c r="AV452" s="12"/>
      <c r="AW452" s="12"/>
      <c r="AX452" s="12"/>
      <c r="AY452" s="12"/>
      <c r="AZ452" s="12"/>
    </row>
    <row r="453" spans="1:62" outlineLevel="1" x14ac:dyDescent="0.2">
      <c r="A453" s="304"/>
      <c r="C453" s="21">
        <f t="shared" si="410"/>
        <v>2046</v>
      </c>
      <c r="AH453" s="12">
        <f>AH$7-AH409</f>
        <v>0</v>
      </c>
      <c r="AI453" s="12">
        <f>AH453-AI409</f>
        <v>0</v>
      </c>
      <c r="AJ453" s="12">
        <f>AI453-AJ409</f>
        <v>0</v>
      </c>
      <c r="AK453" s="12">
        <f>AJ453-AK409</f>
        <v>0</v>
      </c>
      <c r="AL453" s="12">
        <f t="shared" si="412"/>
        <v>0</v>
      </c>
      <c r="AM453" s="12">
        <f t="shared" si="412"/>
        <v>0</v>
      </c>
      <c r="AN453" s="12">
        <f t="shared" si="413"/>
        <v>0</v>
      </c>
      <c r="AO453" s="12">
        <f t="shared" si="413"/>
        <v>0</v>
      </c>
      <c r="AP453" s="12">
        <f t="shared" si="413"/>
        <v>0</v>
      </c>
      <c r="AQ453" s="12">
        <f t="shared" si="413"/>
        <v>0</v>
      </c>
      <c r="AR453" s="12"/>
      <c r="AS453" s="12"/>
      <c r="AT453" s="12"/>
      <c r="AU453" s="12"/>
      <c r="AV453" s="12"/>
      <c r="AW453" s="12"/>
      <c r="AX453" s="12"/>
      <c r="AY453" s="12"/>
      <c r="AZ453" s="12"/>
      <c r="BA453" s="12"/>
    </row>
    <row r="454" spans="1:62" outlineLevel="1" x14ac:dyDescent="0.2">
      <c r="A454" s="304"/>
      <c r="C454" s="21">
        <f t="shared" si="410"/>
        <v>2047</v>
      </c>
      <c r="AI454" s="12">
        <f>AI$7-AI410</f>
        <v>0</v>
      </c>
      <c r="AJ454" s="12">
        <f>AI454-AJ410</f>
        <v>0</v>
      </c>
      <c r="AK454" s="12">
        <f>AJ454-AK410</f>
        <v>0</v>
      </c>
      <c r="AL454" s="12">
        <f>AK454-AL410</f>
        <v>0</v>
      </c>
      <c r="AM454" s="12">
        <f t="shared" si="412"/>
        <v>0</v>
      </c>
      <c r="AN454" s="12">
        <f t="shared" si="413"/>
        <v>0</v>
      </c>
      <c r="AO454" s="12">
        <f t="shared" si="413"/>
        <v>0</v>
      </c>
      <c r="AP454" s="12">
        <f t="shared" si="413"/>
        <v>0</v>
      </c>
      <c r="AQ454" s="12">
        <f t="shared" si="413"/>
        <v>0</v>
      </c>
      <c r="AR454" s="12"/>
      <c r="AS454" s="12"/>
      <c r="AT454" s="12"/>
      <c r="AU454" s="12"/>
      <c r="AV454" s="12"/>
      <c r="AW454" s="12"/>
      <c r="AX454" s="12"/>
      <c r="AY454" s="12"/>
      <c r="AZ454" s="12"/>
      <c r="BA454" s="12"/>
      <c r="BB454" s="12"/>
    </row>
    <row r="455" spans="1:62" outlineLevel="1" x14ac:dyDescent="0.2">
      <c r="A455" s="304"/>
      <c r="C455" s="21">
        <f t="shared" si="410"/>
        <v>2048</v>
      </c>
      <c r="AJ455" s="12">
        <f>AJ$7-AJ411</f>
        <v>0</v>
      </c>
      <c r="AK455" s="12">
        <f>AJ455-AK411</f>
        <v>0</v>
      </c>
      <c r="AL455" s="12">
        <f>AK455-AL411</f>
        <v>0</v>
      </c>
      <c r="AM455" s="12">
        <f>AL455-AM411</f>
        <v>0</v>
      </c>
      <c r="AN455" s="12">
        <f t="shared" si="413"/>
        <v>0</v>
      </c>
      <c r="AO455" s="12">
        <f t="shared" si="413"/>
        <v>0</v>
      </c>
      <c r="AP455" s="12">
        <f t="shared" si="413"/>
        <v>0</v>
      </c>
      <c r="AQ455" s="12">
        <f t="shared" si="413"/>
        <v>0</v>
      </c>
      <c r="AR455" s="12"/>
      <c r="AS455" s="12"/>
      <c r="AT455" s="12"/>
      <c r="AU455" s="12"/>
      <c r="AV455" s="12"/>
      <c r="AW455" s="12"/>
      <c r="AX455" s="12"/>
      <c r="AY455" s="12"/>
      <c r="AZ455" s="12"/>
      <c r="BA455" s="12"/>
      <c r="BB455" s="12"/>
      <c r="BC455" s="12"/>
    </row>
    <row r="456" spans="1:62" outlineLevel="1" x14ac:dyDescent="0.2">
      <c r="A456" s="304"/>
      <c r="C456" s="21">
        <f t="shared" si="410"/>
        <v>2049</v>
      </c>
      <c r="AK456" s="12">
        <f>AK$7-AK412</f>
        <v>0</v>
      </c>
      <c r="AL456" s="12">
        <f>AK456-AL412</f>
        <v>0</v>
      </c>
      <c r="AM456" s="12">
        <f>AL456-AM412</f>
        <v>0</v>
      </c>
      <c r="AN456" s="12">
        <f>AM456-AN412</f>
        <v>0</v>
      </c>
      <c r="AO456" s="12">
        <f t="shared" ref="AO456:AQ458" si="414">AN456-AO412</f>
        <v>0</v>
      </c>
      <c r="AP456" s="12">
        <f t="shared" si="414"/>
        <v>0</v>
      </c>
      <c r="AQ456" s="12">
        <f t="shared" si="414"/>
        <v>0</v>
      </c>
      <c r="AR456" s="12"/>
      <c r="AS456" s="12"/>
      <c r="AT456" s="12"/>
      <c r="AU456" s="12"/>
      <c r="AV456" s="12"/>
      <c r="AW456" s="12"/>
      <c r="AX456" s="12"/>
      <c r="AY456" s="12"/>
      <c r="AZ456" s="12"/>
      <c r="BA456" s="12"/>
      <c r="BB456" s="12"/>
      <c r="BC456" s="12"/>
      <c r="BD456" s="12"/>
    </row>
    <row r="457" spans="1:62" outlineLevel="1" x14ac:dyDescent="0.2">
      <c r="A457" s="304"/>
      <c r="C457" s="21">
        <f t="shared" si="410"/>
        <v>2050</v>
      </c>
      <c r="AK457" s="12"/>
      <c r="AL457" s="12">
        <f>AL$7-AL413</f>
        <v>0</v>
      </c>
      <c r="AM457" s="12">
        <f>AL457-AM413</f>
        <v>0</v>
      </c>
      <c r="AN457" s="12">
        <f>AM457-AN413</f>
        <v>0</v>
      </c>
      <c r="AO457" s="12">
        <f>AN457-AO413</f>
        <v>0</v>
      </c>
      <c r="AP457" s="12">
        <f t="shared" si="414"/>
        <v>0</v>
      </c>
      <c r="AQ457" s="12">
        <f t="shared" si="414"/>
        <v>0</v>
      </c>
      <c r="AR457" s="12"/>
      <c r="AS457" s="12"/>
      <c r="AT457" s="12"/>
      <c r="AU457" s="12"/>
      <c r="AV457" s="12"/>
      <c r="AW457" s="12"/>
      <c r="AX457" s="12"/>
      <c r="AY457" s="12"/>
      <c r="AZ457" s="12"/>
      <c r="BA457" s="12"/>
      <c r="BB457" s="12"/>
      <c r="BC457" s="12"/>
      <c r="BD457" s="12"/>
      <c r="BE457" s="12"/>
    </row>
    <row r="458" spans="1:62" outlineLevel="1" x14ac:dyDescent="0.2">
      <c r="A458" s="304"/>
      <c r="C458" s="21">
        <f t="shared" si="410"/>
        <v>2051</v>
      </c>
      <c r="AK458" s="12"/>
      <c r="AM458" s="12">
        <f>AM$7-AM414</f>
        <v>0</v>
      </c>
      <c r="AN458" s="12">
        <f>AM458-AN414</f>
        <v>0</v>
      </c>
      <c r="AO458" s="12">
        <f>AN458-AO414</f>
        <v>0</v>
      </c>
      <c r="AP458" s="12">
        <f>AO458-AP414</f>
        <v>0</v>
      </c>
      <c r="AQ458" s="12">
        <f t="shared" si="414"/>
        <v>0</v>
      </c>
      <c r="AR458" s="12"/>
      <c r="AS458" s="12"/>
      <c r="AT458" s="12"/>
      <c r="AU458" s="12"/>
      <c r="AV458" s="12"/>
      <c r="AW458" s="12"/>
      <c r="AX458" s="12"/>
      <c r="AY458" s="12"/>
      <c r="AZ458" s="12"/>
      <c r="BA458" s="12"/>
      <c r="BB458" s="12"/>
      <c r="BC458" s="12"/>
      <c r="BD458" s="12"/>
      <c r="BE458" s="12"/>
      <c r="BF458" s="12"/>
    </row>
    <row r="459" spans="1:62" outlineLevel="1" x14ac:dyDescent="0.2">
      <c r="A459" s="304"/>
      <c r="C459" s="21">
        <f t="shared" si="410"/>
        <v>2052</v>
      </c>
      <c r="AK459" s="12"/>
      <c r="AN459" s="12">
        <f>AN$7-AN415</f>
        <v>0</v>
      </c>
      <c r="AO459" s="12">
        <f>AN459-AO415</f>
        <v>0</v>
      </c>
      <c r="AP459" s="12">
        <f>AO459-AP415</f>
        <v>0</v>
      </c>
      <c r="AQ459" s="12">
        <f>AP459-AQ415</f>
        <v>0</v>
      </c>
      <c r="AR459" s="12"/>
      <c r="AS459" s="12"/>
      <c r="AT459" s="12"/>
      <c r="AU459" s="12"/>
      <c r="AV459" s="12"/>
      <c r="AW459" s="12"/>
      <c r="AX459" s="12"/>
      <c r="AY459" s="12"/>
      <c r="AZ459" s="12"/>
      <c r="BA459" s="12"/>
      <c r="BB459" s="12"/>
      <c r="BC459" s="12"/>
      <c r="BD459" s="12"/>
      <c r="BE459" s="12"/>
      <c r="BF459" s="12"/>
      <c r="BG459" s="12"/>
    </row>
    <row r="460" spans="1:62" outlineLevel="1" x14ac:dyDescent="0.2">
      <c r="A460" s="304"/>
      <c r="C460" s="21">
        <f t="shared" si="410"/>
        <v>2053</v>
      </c>
      <c r="AK460" s="12"/>
      <c r="AO460" s="12">
        <f>AO$7-AO416</f>
        <v>0</v>
      </c>
      <c r="AP460" s="12">
        <f>AO460-AP416</f>
        <v>0</v>
      </c>
      <c r="AQ460" s="12">
        <f>AP460-AQ416</f>
        <v>0</v>
      </c>
      <c r="AR460" s="12"/>
      <c r="AS460" s="12"/>
      <c r="AT460" s="12"/>
      <c r="AU460" s="12"/>
      <c r="AV460" s="12"/>
      <c r="AW460" s="12"/>
      <c r="AX460" s="12"/>
      <c r="AY460" s="12"/>
      <c r="AZ460" s="12"/>
      <c r="BA460" s="12"/>
      <c r="BB460" s="12"/>
      <c r="BC460" s="12"/>
      <c r="BD460" s="12"/>
      <c r="BE460" s="12"/>
      <c r="BF460" s="12"/>
      <c r="BG460" s="12"/>
      <c r="BH460" s="12"/>
    </row>
    <row r="461" spans="1:62" outlineLevel="1" x14ac:dyDescent="0.2">
      <c r="A461" s="304"/>
      <c r="C461" s="21">
        <f t="shared" si="410"/>
        <v>2054</v>
      </c>
      <c r="AK461" s="12"/>
      <c r="AP461" s="12">
        <f>AP$7-AP417</f>
        <v>0</v>
      </c>
      <c r="AQ461" s="12">
        <f>AP461-AQ417</f>
        <v>0</v>
      </c>
      <c r="AR461" s="12"/>
      <c r="AS461" s="12"/>
      <c r="AT461" s="12"/>
      <c r="AU461" s="12"/>
      <c r="AV461" s="12"/>
      <c r="AW461" s="12"/>
      <c r="AX461" s="12"/>
      <c r="AY461" s="12"/>
      <c r="AZ461" s="12"/>
      <c r="BA461" s="12"/>
      <c r="BB461" s="12"/>
      <c r="BC461" s="12"/>
      <c r="BD461" s="12"/>
      <c r="BE461" s="12"/>
      <c r="BF461" s="12"/>
      <c r="BG461" s="12"/>
      <c r="BH461" s="12"/>
      <c r="BI461" s="12"/>
    </row>
    <row r="462" spans="1:62" outlineLevel="1" x14ac:dyDescent="0.2">
      <c r="A462" s="304"/>
      <c r="C462" s="21">
        <f t="shared" si="410"/>
        <v>2055</v>
      </c>
      <c r="AQ462" s="12">
        <f>AQ$7-AQ418</f>
        <v>0</v>
      </c>
      <c r="AR462" s="12"/>
      <c r="AS462" s="12"/>
      <c r="AT462" s="12"/>
      <c r="AU462" s="12"/>
      <c r="AV462" s="12"/>
      <c r="AW462" s="12"/>
      <c r="AX462" s="12"/>
      <c r="AY462" s="12"/>
      <c r="AZ462" s="12"/>
      <c r="BA462" s="12"/>
      <c r="BB462" s="12"/>
      <c r="BC462" s="12"/>
      <c r="BD462" s="12"/>
      <c r="BE462" s="12"/>
      <c r="BF462" s="12"/>
      <c r="BG462" s="12"/>
      <c r="BH462" s="12"/>
      <c r="BI462" s="12"/>
      <c r="BJ462" s="12"/>
    </row>
    <row r="464" spans="1:62" outlineLevel="1" x14ac:dyDescent="0.2">
      <c r="A464" s="305"/>
      <c r="C464" s="3" t="s">
        <v>28</v>
      </c>
      <c r="D464" s="3"/>
      <c r="E464" s="6">
        <v>6</v>
      </c>
    </row>
    <row r="465" spans="1:55" outlineLevel="1" x14ac:dyDescent="0.2">
      <c r="A465" s="305"/>
      <c r="C465" s="20" t="s">
        <v>35</v>
      </c>
      <c r="D465" s="10"/>
      <c r="E465" s="5">
        <v>40</v>
      </c>
      <c r="F465" s="10"/>
      <c r="G465" s="10"/>
      <c r="H465" s="10" t="s">
        <v>14</v>
      </c>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55" outlineLevel="1" x14ac:dyDescent="0.2">
      <c r="A466" s="305"/>
      <c r="C466" s="20" t="s">
        <v>33</v>
      </c>
      <c r="D466" s="10"/>
      <c r="E466" s="5">
        <v>41</v>
      </c>
      <c r="F466" s="10"/>
      <c r="G466" s="10"/>
      <c r="H466" s="4"/>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55" outlineLevel="1" x14ac:dyDescent="0.2">
      <c r="A467" s="305"/>
      <c r="C467" s="19"/>
      <c r="D467" s="18">
        <f>'Peňažné toky projektu'!$B$18</f>
        <v>2016</v>
      </c>
      <c r="E467" s="18">
        <f t="shared" ref="E467" si="415">D467+1</f>
        <v>2017</v>
      </c>
      <c r="F467" s="18">
        <f t="shared" ref="F467" si="416">E467+1</f>
        <v>2018</v>
      </c>
      <c r="G467" s="18">
        <f t="shared" ref="G467" si="417">F467+1</f>
        <v>2019</v>
      </c>
      <c r="H467" s="18">
        <f t="shared" ref="H467" si="418">G467+1</f>
        <v>2020</v>
      </c>
      <c r="I467" s="18">
        <f t="shared" ref="I467" si="419">H467+1</f>
        <v>2021</v>
      </c>
      <c r="J467" s="18">
        <f t="shared" ref="J467" si="420">I467+1</f>
        <v>2022</v>
      </c>
      <c r="K467" s="18">
        <f t="shared" ref="K467" si="421">J467+1</f>
        <v>2023</v>
      </c>
      <c r="L467" s="18">
        <f t="shared" ref="L467" si="422">K467+1</f>
        <v>2024</v>
      </c>
      <c r="M467" s="18">
        <f t="shared" ref="M467" si="423">L467+1</f>
        <v>2025</v>
      </c>
      <c r="N467" s="18">
        <f t="shared" ref="N467" si="424">M467+1</f>
        <v>2026</v>
      </c>
      <c r="O467" s="18">
        <f t="shared" ref="O467" si="425">N467+1</f>
        <v>2027</v>
      </c>
      <c r="P467" s="18">
        <f t="shared" ref="P467" si="426">O467+1</f>
        <v>2028</v>
      </c>
      <c r="Q467" s="18">
        <f t="shared" ref="Q467" si="427">P467+1</f>
        <v>2029</v>
      </c>
      <c r="R467" s="18">
        <f t="shared" ref="R467" si="428">Q467+1</f>
        <v>2030</v>
      </c>
      <c r="S467" s="18">
        <f t="shared" ref="S467" si="429">R467+1</f>
        <v>2031</v>
      </c>
      <c r="T467" s="18">
        <f t="shared" ref="T467" si="430">S467+1</f>
        <v>2032</v>
      </c>
      <c r="U467" s="18">
        <f t="shared" ref="U467" si="431">T467+1</f>
        <v>2033</v>
      </c>
      <c r="V467" s="18">
        <f t="shared" ref="V467" si="432">U467+1</f>
        <v>2034</v>
      </c>
      <c r="W467" s="18">
        <f t="shared" ref="W467" si="433">V467+1</f>
        <v>2035</v>
      </c>
      <c r="X467" s="18">
        <f t="shared" ref="X467" si="434">W467+1</f>
        <v>2036</v>
      </c>
      <c r="Y467" s="18">
        <f t="shared" ref="Y467" si="435">X467+1</f>
        <v>2037</v>
      </c>
      <c r="Z467" s="18">
        <f t="shared" ref="Z467" si="436">Y467+1</f>
        <v>2038</v>
      </c>
      <c r="AA467" s="18">
        <f t="shared" ref="AA467" si="437">Z467+1</f>
        <v>2039</v>
      </c>
      <c r="AB467" s="18">
        <f t="shared" ref="AB467" si="438">AA467+1</f>
        <v>2040</v>
      </c>
      <c r="AC467" s="18">
        <f t="shared" ref="AC467" si="439">AB467+1</f>
        <v>2041</v>
      </c>
      <c r="AD467" s="18">
        <f t="shared" ref="AD467" si="440">AC467+1</f>
        <v>2042</v>
      </c>
      <c r="AE467" s="18">
        <f t="shared" ref="AE467" si="441">AD467+1</f>
        <v>2043</v>
      </c>
      <c r="AF467" s="18">
        <f t="shared" ref="AF467" si="442">AE467+1</f>
        <v>2044</v>
      </c>
      <c r="AG467" s="18">
        <f t="shared" ref="AG467" si="443">AF467+1</f>
        <v>2045</v>
      </c>
      <c r="AH467" s="18">
        <f t="shared" ref="AH467" si="444">AG467+1</f>
        <v>2046</v>
      </c>
      <c r="AI467" s="18">
        <f t="shared" ref="AI467" si="445">AH467+1</f>
        <v>2047</v>
      </c>
      <c r="AJ467" s="18">
        <f t="shared" ref="AJ467" si="446">AI467+1</f>
        <v>2048</v>
      </c>
      <c r="AK467" s="18">
        <f t="shared" ref="AK467" si="447">AJ467+1</f>
        <v>2049</v>
      </c>
      <c r="AL467" s="18">
        <f t="shared" ref="AL467" si="448">AK467+1</f>
        <v>2050</v>
      </c>
      <c r="AM467" s="18">
        <f t="shared" ref="AM467" si="449">AL467+1</f>
        <v>2051</v>
      </c>
      <c r="AN467" s="18">
        <f t="shared" ref="AN467" si="450">AM467+1</f>
        <v>2052</v>
      </c>
      <c r="AO467" s="18">
        <f t="shared" ref="AO467" si="451">AN467+1</f>
        <v>2053</v>
      </c>
      <c r="AP467" s="18">
        <f t="shared" ref="AP467" si="452">AO467+1</f>
        <v>2054</v>
      </c>
      <c r="AQ467" s="18">
        <f t="shared" ref="AQ467" si="453">AP467+1</f>
        <v>2055</v>
      </c>
      <c r="AR467" s="18">
        <f t="shared" ref="AR467" si="454">AQ467+1</f>
        <v>2056</v>
      </c>
      <c r="AS467" s="18">
        <f t="shared" ref="AS467" si="455">AR467+1</f>
        <v>2057</v>
      </c>
    </row>
    <row r="468" spans="1:55" outlineLevel="1" x14ac:dyDescent="0.2">
      <c r="A468" s="305"/>
      <c r="C468" s="21">
        <f>D467</f>
        <v>2016</v>
      </c>
      <c r="D468" s="12">
        <f>D$8/$E$465</f>
        <v>30000</v>
      </c>
      <c r="E468" s="12">
        <f t="shared" ref="E468:AQ468" si="456">(2*D514)/($E$466-(E$467-$C468))</f>
        <v>58500</v>
      </c>
      <c r="F468" s="12">
        <f t="shared" si="456"/>
        <v>57000</v>
      </c>
      <c r="G468" s="12">
        <f t="shared" si="456"/>
        <v>55500</v>
      </c>
      <c r="H468" s="12">
        <f t="shared" si="456"/>
        <v>54000</v>
      </c>
      <c r="I468" s="12">
        <f t="shared" si="456"/>
        <v>52500</v>
      </c>
      <c r="J468" s="12">
        <f t="shared" si="456"/>
        <v>51000</v>
      </c>
      <c r="K468" s="12">
        <f t="shared" si="456"/>
        <v>49500</v>
      </c>
      <c r="L468" s="12">
        <f t="shared" si="456"/>
        <v>48000</v>
      </c>
      <c r="M468" s="12">
        <f t="shared" si="456"/>
        <v>46500</v>
      </c>
      <c r="N468" s="12">
        <f t="shared" si="456"/>
        <v>45000</v>
      </c>
      <c r="O468" s="12">
        <f t="shared" si="456"/>
        <v>43500</v>
      </c>
      <c r="P468" s="12">
        <f t="shared" si="456"/>
        <v>42000</v>
      </c>
      <c r="Q468" s="12">
        <f t="shared" si="456"/>
        <v>40500</v>
      </c>
      <c r="R468" s="12">
        <f t="shared" si="456"/>
        <v>39000</v>
      </c>
      <c r="S468" s="12">
        <f t="shared" si="456"/>
        <v>37500</v>
      </c>
      <c r="T468" s="12">
        <f t="shared" si="456"/>
        <v>36000</v>
      </c>
      <c r="U468" s="12">
        <f t="shared" si="456"/>
        <v>34500</v>
      </c>
      <c r="V468" s="12">
        <f t="shared" si="456"/>
        <v>33000</v>
      </c>
      <c r="W468" s="12">
        <f t="shared" si="456"/>
        <v>31500</v>
      </c>
      <c r="X468" s="12">
        <f t="shared" si="456"/>
        <v>30000</v>
      </c>
      <c r="Y468" s="12">
        <f t="shared" si="456"/>
        <v>28500</v>
      </c>
      <c r="Z468" s="12">
        <f t="shared" si="456"/>
        <v>27000</v>
      </c>
      <c r="AA468" s="12">
        <f t="shared" si="456"/>
        <v>25500</v>
      </c>
      <c r="AB468" s="12">
        <f t="shared" si="456"/>
        <v>24000</v>
      </c>
      <c r="AC468" s="12">
        <f t="shared" si="456"/>
        <v>22500</v>
      </c>
      <c r="AD468" s="12">
        <f t="shared" si="456"/>
        <v>21000</v>
      </c>
      <c r="AE468" s="12">
        <f t="shared" si="456"/>
        <v>19500</v>
      </c>
      <c r="AF468" s="12">
        <f t="shared" si="456"/>
        <v>18000</v>
      </c>
      <c r="AG468" s="12">
        <f t="shared" si="456"/>
        <v>16500</v>
      </c>
      <c r="AH468" s="12">
        <f t="shared" si="456"/>
        <v>15000</v>
      </c>
      <c r="AI468" s="12">
        <f t="shared" si="456"/>
        <v>13500</v>
      </c>
      <c r="AJ468" s="12">
        <f t="shared" si="456"/>
        <v>12000</v>
      </c>
      <c r="AK468" s="12">
        <f t="shared" si="456"/>
        <v>10500</v>
      </c>
      <c r="AL468" s="12">
        <f t="shared" si="456"/>
        <v>9000</v>
      </c>
      <c r="AM468" s="12">
        <f t="shared" si="456"/>
        <v>7500</v>
      </c>
      <c r="AN468" s="12">
        <f t="shared" si="456"/>
        <v>6000</v>
      </c>
      <c r="AO468" s="12">
        <f t="shared" si="456"/>
        <v>4500</v>
      </c>
      <c r="AP468" s="12">
        <f t="shared" si="456"/>
        <v>3000</v>
      </c>
      <c r="AQ468" s="12">
        <f t="shared" si="456"/>
        <v>1500</v>
      </c>
    </row>
    <row r="469" spans="1:55" outlineLevel="1" x14ac:dyDescent="0.2">
      <c r="A469" s="305"/>
      <c r="C469" s="21">
        <f>C468+1</f>
        <v>2017</v>
      </c>
      <c r="D469" s="12"/>
      <c r="E469" s="12">
        <f>E$8/$E$465</f>
        <v>0</v>
      </c>
      <c r="F469" s="12">
        <f t="shared" ref="F469:AR469" si="457">(2*E515)/($E$466-(F$467-$C469))</f>
        <v>0</v>
      </c>
      <c r="G469" s="12">
        <f t="shared" si="457"/>
        <v>0</v>
      </c>
      <c r="H469" s="12">
        <f t="shared" si="457"/>
        <v>0</v>
      </c>
      <c r="I469" s="12">
        <f t="shared" si="457"/>
        <v>0</v>
      </c>
      <c r="J469" s="12">
        <f t="shared" si="457"/>
        <v>0</v>
      </c>
      <c r="K469" s="12">
        <f t="shared" si="457"/>
        <v>0</v>
      </c>
      <c r="L469" s="12">
        <f t="shared" si="457"/>
        <v>0</v>
      </c>
      <c r="M469" s="12">
        <f t="shared" si="457"/>
        <v>0</v>
      </c>
      <c r="N469" s="12">
        <f t="shared" si="457"/>
        <v>0</v>
      </c>
      <c r="O469" s="12">
        <f t="shared" si="457"/>
        <v>0</v>
      </c>
      <c r="P469" s="12">
        <f t="shared" si="457"/>
        <v>0</v>
      </c>
      <c r="Q469" s="12">
        <f t="shared" si="457"/>
        <v>0</v>
      </c>
      <c r="R469" s="12">
        <f t="shared" si="457"/>
        <v>0</v>
      </c>
      <c r="S469" s="12">
        <f t="shared" si="457"/>
        <v>0</v>
      </c>
      <c r="T469" s="12">
        <f t="shared" si="457"/>
        <v>0</v>
      </c>
      <c r="U469" s="12">
        <f t="shared" si="457"/>
        <v>0</v>
      </c>
      <c r="V469" s="12">
        <f t="shared" si="457"/>
        <v>0</v>
      </c>
      <c r="W469" s="12">
        <f t="shared" si="457"/>
        <v>0</v>
      </c>
      <c r="X469" s="12">
        <f t="shared" si="457"/>
        <v>0</v>
      </c>
      <c r="Y469" s="12">
        <f t="shared" si="457"/>
        <v>0</v>
      </c>
      <c r="Z469" s="12">
        <f t="shared" si="457"/>
        <v>0</v>
      </c>
      <c r="AA469" s="12">
        <f t="shared" si="457"/>
        <v>0</v>
      </c>
      <c r="AB469" s="12">
        <f t="shared" si="457"/>
        <v>0</v>
      </c>
      <c r="AC469" s="12">
        <f t="shared" si="457"/>
        <v>0</v>
      </c>
      <c r="AD469" s="12">
        <f t="shared" si="457"/>
        <v>0</v>
      </c>
      <c r="AE469" s="12">
        <f t="shared" si="457"/>
        <v>0</v>
      </c>
      <c r="AF469" s="12">
        <f t="shared" si="457"/>
        <v>0</v>
      </c>
      <c r="AG469" s="12">
        <f t="shared" si="457"/>
        <v>0</v>
      </c>
      <c r="AH469" s="12">
        <f t="shared" si="457"/>
        <v>0</v>
      </c>
      <c r="AI469" s="12">
        <f t="shared" si="457"/>
        <v>0</v>
      </c>
      <c r="AJ469" s="12">
        <f t="shared" si="457"/>
        <v>0</v>
      </c>
      <c r="AK469" s="12">
        <f t="shared" si="457"/>
        <v>0</v>
      </c>
      <c r="AL469" s="12">
        <f t="shared" si="457"/>
        <v>0</v>
      </c>
      <c r="AM469" s="12">
        <f t="shared" si="457"/>
        <v>0</v>
      </c>
      <c r="AN469" s="12">
        <f t="shared" si="457"/>
        <v>0</v>
      </c>
      <c r="AO469" s="12">
        <f t="shared" si="457"/>
        <v>0</v>
      </c>
      <c r="AP469" s="12">
        <f t="shared" si="457"/>
        <v>0</v>
      </c>
      <c r="AQ469" s="12">
        <f t="shared" si="457"/>
        <v>0</v>
      </c>
      <c r="AR469" s="12">
        <f t="shared" si="457"/>
        <v>0</v>
      </c>
    </row>
    <row r="470" spans="1:55" outlineLevel="1" x14ac:dyDescent="0.2">
      <c r="A470" s="305"/>
      <c r="C470" s="21">
        <f t="shared" ref="C470:C507" si="458">C469+1</f>
        <v>2018</v>
      </c>
      <c r="D470" s="12"/>
      <c r="E470" s="12"/>
      <c r="F470" s="12">
        <f>F$8/$E$465</f>
        <v>0</v>
      </c>
      <c r="G470" s="12">
        <f t="shared" ref="G470:AS470" si="459">(2*F516)/($E$466-(G$467-$C470))</f>
        <v>0</v>
      </c>
      <c r="H470" s="12">
        <f t="shared" si="459"/>
        <v>0</v>
      </c>
      <c r="I470" s="12">
        <f t="shared" si="459"/>
        <v>0</v>
      </c>
      <c r="J470" s="12">
        <f t="shared" si="459"/>
        <v>0</v>
      </c>
      <c r="K470" s="12">
        <f t="shared" si="459"/>
        <v>0</v>
      </c>
      <c r="L470" s="12">
        <f t="shared" si="459"/>
        <v>0</v>
      </c>
      <c r="M470" s="12">
        <f t="shared" si="459"/>
        <v>0</v>
      </c>
      <c r="N470" s="12">
        <f t="shared" si="459"/>
        <v>0</v>
      </c>
      <c r="O470" s="12">
        <f t="shared" si="459"/>
        <v>0</v>
      </c>
      <c r="P470" s="12">
        <f t="shared" si="459"/>
        <v>0</v>
      </c>
      <c r="Q470" s="12">
        <f t="shared" si="459"/>
        <v>0</v>
      </c>
      <c r="R470" s="12">
        <f t="shared" si="459"/>
        <v>0</v>
      </c>
      <c r="S470" s="12">
        <f t="shared" si="459"/>
        <v>0</v>
      </c>
      <c r="T470" s="12">
        <f t="shared" si="459"/>
        <v>0</v>
      </c>
      <c r="U470" s="12">
        <f t="shared" si="459"/>
        <v>0</v>
      </c>
      <c r="V470" s="12">
        <f t="shared" si="459"/>
        <v>0</v>
      </c>
      <c r="W470" s="12">
        <f t="shared" si="459"/>
        <v>0</v>
      </c>
      <c r="X470" s="12">
        <f t="shared" si="459"/>
        <v>0</v>
      </c>
      <c r="Y470" s="12">
        <f t="shared" si="459"/>
        <v>0</v>
      </c>
      <c r="Z470" s="12">
        <f t="shared" si="459"/>
        <v>0</v>
      </c>
      <c r="AA470" s="12">
        <f t="shared" si="459"/>
        <v>0</v>
      </c>
      <c r="AB470" s="12">
        <f t="shared" si="459"/>
        <v>0</v>
      </c>
      <c r="AC470" s="12">
        <f t="shared" si="459"/>
        <v>0</v>
      </c>
      <c r="AD470" s="12">
        <f t="shared" si="459"/>
        <v>0</v>
      </c>
      <c r="AE470" s="12">
        <f t="shared" si="459"/>
        <v>0</v>
      </c>
      <c r="AF470" s="12">
        <f t="shared" si="459"/>
        <v>0</v>
      </c>
      <c r="AG470" s="12">
        <f t="shared" si="459"/>
        <v>0</v>
      </c>
      <c r="AH470" s="12">
        <f t="shared" si="459"/>
        <v>0</v>
      </c>
      <c r="AI470" s="12">
        <f t="shared" si="459"/>
        <v>0</v>
      </c>
      <c r="AJ470" s="12">
        <f t="shared" si="459"/>
        <v>0</v>
      </c>
      <c r="AK470" s="12">
        <f t="shared" si="459"/>
        <v>0</v>
      </c>
      <c r="AL470" s="12">
        <f t="shared" si="459"/>
        <v>0</v>
      </c>
      <c r="AM470" s="12">
        <f t="shared" si="459"/>
        <v>0</v>
      </c>
      <c r="AN470" s="12">
        <f t="shared" si="459"/>
        <v>0</v>
      </c>
      <c r="AO470" s="12">
        <f t="shared" si="459"/>
        <v>0</v>
      </c>
      <c r="AP470" s="12">
        <f t="shared" si="459"/>
        <v>0</v>
      </c>
      <c r="AQ470" s="12">
        <f t="shared" si="459"/>
        <v>0</v>
      </c>
      <c r="AR470" s="12">
        <f t="shared" si="459"/>
        <v>0</v>
      </c>
      <c r="AS470" s="12">
        <f t="shared" si="459"/>
        <v>0</v>
      </c>
    </row>
    <row r="471" spans="1:55" outlineLevel="1" x14ac:dyDescent="0.2">
      <c r="A471" s="305"/>
      <c r="C471" s="21">
        <f t="shared" si="458"/>
        <v>2019</v>
      </c>
      <c r="D471" s="12"/>
      <c r="E471" s="12"/>
      <c r="F471" s="12"/>
      <c r="G471" s="12">
        <f>G$8/$E$465</f>
        <v>0</v>
      </c>
      <c r="H471" s="12">
        <f t="shared" ref="H471:AS471" si="460">(2*G517)/($E$466-(H$467-$C471))</f>
        <v>0</v>
      </c>
      <c r="I471" s="12">
        <f t="shared" si="460"/>
        <v>0</v>
      </c>
      <c r="J471" s="12">
        <f t="shared" si="460"/>
        <v>0</v>
      </c>
      <c r="K471" s="12">
        <f t="shared" si="460"/>
        <v>0</v>
      </c>
      <c r="L471" s="12">
        <f t="shared" si="460"/>
        <v>0</v>
      </c>
      <c r="M471" s="12">
        <f t="shared" si="460"/>
        <v>0</v>
      </c>
      <c r="N471" s="12">
        <f t="shared" si="460"/>
        <v>0</v>
      </c>
      <c r="O471" s="12">
        <f t="shared" si="460"/>
        <v>0</v>
      </c>
      <c r="P471" s="12">
        <f t="shared" si="460"/>
        <v>0</v>
      </c>
      <c r="Q471" s="12">
        <f t="shared" si="460"/>
        <v>0</v>
      </c>
      <c r="R471" s="12">
        <f t="shared" si="460"/>
        <v>0</v>
      </c>
      <c r="S471" s="12">
        <f t="shared" si="460"/>
        <v>0</v>
      </c>
      <c r="T471" s="12">
        <f t="shared" si="460"/>
        <v>0</v>
      </c>
      <c r="U471" s="12">
        <f t="shared" si="460"/>
        <v>0</v>
      </c>
      <c r="V471" s="12">
        <f t="shared" si="460"/>
        <v>0</v>
      </c>
      <c r="W471" s="12">
        <f t="shared" si="460"/>
        <v>0</v>
      </c>
      <c r="X471" s="12">
        <f t="shared" si="460"/>
        <v>0</v>
      </c>
      <c r="Y471" s="12">
        <f t="shared" si="460"/>
        <v>0</v>
      </c>
      <c r="Z471" s="12">
        <f t="shared" si="460"/>
        <v>0</v>
      </c>
      <c r="AA471" s="12">
        <f t="shared" si="460"/>
        <v>0</v>
      </c>
      <c r="AB471" s="12">
        <f t="shared" si="460"/>
        <v>0</v>
      </c>
      <c r="AC471" s="12">
        <f t="shared" si="460"/>
        <v>0</v>
      </c>
      <c r="AD471" s="12">
        <f t="shared" si="460"/>
        <v>0</v>
      </c>
      <c r="AE471" s="12">
        <f t="shared" si="460"/>
        <v>0</v>
      </c>
      <c r="AF471" s="12">
        <f t="shared" si="460"/>
        <v>0</v>
      </c>
      <c r="AG471" s="12">
        <f t="shared" si="460"/>
        <v>0</v>
      </c>
      <c r="AH471" s="12">
        <f t="shared" si="460"/>
        <v>0</v>
      </c>
      <c r="AI471" s="12">
        <f t="shared" si="460"/>
        <v>0</v>
      </c>
      <c r="AJ471" s="12">
        <f t="shared" si="460"/>
        <v>0</v>
      </c>
      <c r="AK471" s="12">
        <f t="shared" si="460"/>
        <v>0</v>
      </c>
      <c r="AL471" s="12">
        <f t="shared" si="460"/>
        <v>0</v>
      </c>
      <c r="AM471" s="12">
        <f t="shared" si="460"/>
        <v>0</v>
      </c>
      <c r="AN471" s="12">
        <f t="shared" si="460"/>
        <v>0</v>
      </c>
      <c r="AO471" s="12">
        <f t="shared" si="460"/>
        <v>0</v>
      </c>
      <c r="AP471" s="12">
        <f t="shared" si="460"/>
        <v>0</v>
      </c>
      <c r="AQ471" s="12">
        <f t="shared" si="460"/>
        <v>0</v>
      </c>
      <c r="AR471" s="12">
        <f t="shared" si="460"/>
        <v>0</v>
      </c>
      <c r="AS471" s="12">
        <f t="shared" si="460"/>
        <v>0</v>
      </c>
      <c r="AT471" s="12"/>
    </row>
    <row r="472" spans="1:55" outlineLevel="1" x14ac:dyDescent="0.2">
      <c r="A472" s="305"/>
      <c r="C472" s="21">
        <f t="shared" si="458"/>
        <v>2020</v>
      </c>
      <c r="D472" s="12"/>
      <c r="E472" s="12"/>
      <c r="F472" s="12"/>
      <c r="G472" s="12"/>
      <c r="H472" s="12">
        <f>H$8/$E$465</f>
        <v>0</v>
      </c>
      <c r="I472" s="12">
        <f t="shared" ref="I472:AS472" si="461">(2*H518)/($E$466-(I$467-$C472))</f>
        <v>0</v>
      </c>
      <c r="J472" s="12">
        <f t="shared" si="461"/>
        <v>0</v>
      </c>
      <c r="K472" s="12">
        <f t="shared" si="461"/>
        <v>0</v>
      </c>
      <c r="L472" s="12">
        <f t="shared" si="461"/>
        <v>0</v>
      </c>
      <c r="M472" s="12">
        <f t="shared" si="461"/>
        <v>0</v>
      </c>
      <c r="N472" s="12">
        <f t="shared" si="461"/>
        <v>0</v>
      </c>
      <c r="O472" s="12">
        <f t="shared" si="461"/>
        <v>0</v>
      </c>
      <c r="P472" s="12">
        <f t="shared" si="461"/>
        <v>0</v>
      </c>
      <c r="Q472" s="12">
        <f t="shared" si="461"/>
        <v>0</v>
      </c>
      <c r="R472" s="12">
        <f t="shared" si="461"/>
        <v>0</v>
      </c>
      <c r="S472" s="12">
        <f t="shared" si="461"/>
        <v>0</v>
      </c>
      <c r="T472" s="12">
        <f t="shared" si="461"/>
        <v>0</v>
      </c>
      <c r="U472" s="12">
        <f t="shared" si="461"/>
        <v>0</v>
      </c>
      <c r="V472" s="12">
        <f t="shared" si="461"/>
        <v>0</v>
      </c>
      <c r="W472" s="12">
        <f t="shared" si="461"/>
        <v>0</v>
      </c>
      <c r="X472" s="12">
        <f t="shared" si="461"/>
        <v>0</v>
      </c>
      <c r="Y472" s="12">
        <f t="shared" si="461"/>
        <v>0</v>
      </c>
      <c r="Z472" s="12">
        <f t="shared" si="461"/>
        <v>0</v>
      </c>
      <c r="AA472" s="12">
        <f t="shared" si="461"/>
        <v>0</v>
      </c>
      <c r="AB472" s="12">
        <f t="shared" si="461"/>
        <v>0</v>
      </c>
      <c r="AC472" s="12">
        <f t="shared" si="461"/>
        <v>0</v>
      </c>
      <c r="AD472" s="12">
        <f t="shared" si="461"/>
        <v>0</v>
      </c>
      <c r="AE472" s="12">
        <f t="shared" si="461"/>
        <v>0</v>
      </c>
      <c r="AF472" s="12">
        <f t="shared" si="461"/>
        <v>0</v>
      </c>
      <c r="AG472" s="12">
        <f t="shared" si="461"/>
        <v>0</v>
      </c>
      <c r="AH472" s="12">
        <f t="shared" si="461"/>
        <v>0</v>
      </c>
      <c r="AI472" s="12">
        <f t="shared" si="461"/>
        <v>0</v>
      </c>
      <c r="AJ472" s="12">
        <f t="shared" si="461"/>
        <v>0</v>
      </c>
      <c r="AK472" s="12">
        <f t="shared" si="461"/>
        <v>0</v>
      </c>
      <c r="AL472" s="12">
        <f t="shared" si="461"/>
        <v>0</v>
      </c>
      <c r="AM472" s="12">
        <f t="shared" si="461"/>
        <v>0</v>
      </c>
      <c r="AN472" s="12">
        <f t="shared" si="461"/>
        <v>0</v>
      </c>
      <c r="AO472" s="12">
        <f t="shared" si="461"/>
        <v>0</v>
      </c>
      <c r="AP472" s="12">
        <f t="shared" si="461"/>
        <v>0</v>
      </c>
      <c r="AQ472" s="12">
        <f t="shared" si="461"/>
        <v>0</v>
      </c>
      <c r="AR472" s="12">
        <f t="shared" si="461"/>
        <v>0</v>
      </c>
      <c r="AS472" s="12">
        <f t="shared" si="461"/>
        <v>0</v>
      </c>
      <c r="AT472" s="12"/>
      <c r="AU472" s="12"/>
    </row>
    <row r="473" spans="1:55" outlineLevel="1" x14ac:dyDescent="0.2">
      <c r="A473" s="305"/>
      <c r="C473" s="21">
        <f t="shared" si="458"/>
        <v>2021</v>
      </c>
      <c r="D473" s="12"/>
      <c r="E473" s="12"/>
      <c r="F473" s="12"/>
      <c r="G473" s="12"/>
      <c r="H473" s="12"/>
      <c r="I473" s="12">
        <f>I$8/$E$465</f>
        <v>0</v>
      </c>
      <c r="J473" s="12">
        <f t="shared" ref="J473:AS473" si="462">(2*I519)/($E$466-(J$467-$C473))</f>
        <v>0</v>
      </c>
      <c r="K473" s="12">
        <f t="shared" si="462"/>
        <v>0</v>
      </c>
      <c r="L473" s="12">
        <f t="shared" si="462"/>
        <v>0</v>
      </c>
      <c r="M473" s="12">
        <f t="shared" si="462"/>
        <v>0</v>
      </c>
      <c r="N473" s="12">
        <f t="shared" si="462"/>
        <v>0</v>
      </c>
      <c r="O473" s="12">
        <f t="shared" si="462"/>
        <v>0</v>
      </c>
      <c r="P473" s="12">
        <f t="shared" si="462"/>
        <v>0</v>
      </c>
      <c r="Q473" s="12">
        <f t="shared" si="462"/>
        <v>0</v>
      </c>
      <c r="R473" s="12">
        <f t="shared" si="462"/>
        <v>0</v>
      </c>
      <c r="S473" s="12">
        <f t="shared" si="462"/>
        <v>0</v>
      </c>
      <c r="T473" s="12">
        <f t="shared" si="462"/>
        <v>0</v>
      </c>
      <c r="U473" s="12">
        <f t="shared" si="462"/>
        <v>0</v>
      </c>
      <c r="V473" s="12">
        <f t="shared" si="462"/>
        <v>0</v>
      </c>
      <c r="W473" s="12">
        <f t="shared" si="462"/>
        <v>0</v>
      </c>
      <c r="X473" s="12">
        <f t="shared" si="462"/>
        <v>0</v>
      </c>
      <c r="Y473" s="12">
        <f t="shared" si="462"/>
        <v>0</v>
      </c>
      <c r="Z473" s="12">
        <f t="shared" si="462"/>
        <v>0</v>
      </c>
      <c r="AA473" s="12">
        <f t="shared" si="462"/>
        <v>0</v>
      </c>
      <c r="AB473" s="12">
        <f t="shared" si="462"/>
        <v>0</v>
      </c>
      <c r="AC473" s="12">
        <f t="shared" si="462"/>
        <v>0</v>
      </c>
      <c r="AD473" s="12">
        <f t="shared" si="462"/>
        <v>0</v>
      </c>
      <c r="AE473" s="12">
        <f t="shared" si="462"/>
        <v>0</v>
      </c>
      <c r="AF473" s="12">
        <f t="shared" si="462"/>
        <v>0</v>
      </c>
      <c r="AG473" s="12">
        <f t="shared" si="462"/>
        <v>0</v>
      </c>
      <c r="AH473" s="12">
        <f t="shared" si="462"/>
        <v>0</v>
      </c>
      <c r="AI473" s="12">
        <f t="shared" si="462"/>
        <v>0</v>
      </c>
      <c r="AJ473" s="12">
        <f t="shared" si="462"/>
        <v>0</v>
      </c>
      <c r="AK473" s="12">
        <f t="shared" si="462"/>
        <v>0</v>
      </c>
      <c r="AL473" s="12">
        <f t="shared" si="462"/>
        <v>0</v>
      </c>
      <c r="AM473" s="12">
        <f t="shared" si="462"/>
        <v>0</v>
      </c>
      <c r="AN473" s="12">
        <f t="shared" si="462"/>
        <v>0</v>
      </c>
      <c r="AO473" s="12">
        <f t="shared" si="462"/>
        <v>0</v>
      </c>
      <c r="AP473" s="12">
        <f t="shared" si="462"/>
        <v>0</v>
      </c>
      <c r="AQ473" s="12">
        <f t="shared" si="462"/>
        <v>0</v>
      </c>
      <c r="AR473" s="12">
        <f t="shared" si="462"/>
        <v>0</v>
      </c>
      <c r="AS473" s="12">
        <f t="shared" si="462"/>
        <v>0</v>
      </c>
      <c r="AT473" s="12"/>
      <c r="AU473" s="12"/>
      <c r="AV473" s="12"/>
    </row>
    <row r="474" spans="1:55" outlineLevel="1" x14ac:dyDescent="0.2">
      <c r="A474" s="305"/>
      <c r="C474" s="21">
        <f t="shared" si="458"/>
        <v>2022</v>
      </c>
      <c r="D474" s="12"/>
      <c r="E474" s="12"/>
      <c r="F474" s="12"/>
      <c r="G474" s="12"/>
      <c r="H474" s="12"/>
      <c r="I474" s="12"/>
      <c r="J474" s="12">
        <f>J$8/$E$465</f>
        <v>0</v>
      </c>
      <c r="K474" s="12">
        <f t="shared" ref="K474:AS474" si="463">(2*J520)/($E$466-(K$467-$C474))</f>
        <v>0</v>
      </c>
      <c r="L474" s="12">
        <f t="shared" si="463"/>
        <v>0</v>
      </c>
      <c r="M474" s="12">
        <f t="shared" si="463"/>
        <v>0</v>
      </c>
      <c r="N474" s="12">
        <f t="shared" si="463"/>
        <v>0</v>
      </c>
      <c r="O474" s="12">
        <f t="shared" si="463"/>
        <v>0</v>
      </c>
      <c r="P474" s="12">
        <f t="shared" si="463"/>
        <v>0</v>
      </c>
      <c r="Q474" s="12">
        <f t="shared" si="463"/>
        <v>0</v>
      </c>
      <c r="R474" s="12">
        <f t="shared" si="463"/>
        <v>0</v>
      </c>
      <c r="S474" s="12">
        <f t="shared" si="463"/>
        <v>0</v>
      </c>
      <c r="T474" s="12">
        <f t="shared" si="463"/>
        <v>0</v>
      </c>
      <c r="U474" s="12">
        <f t="shared" si="463"/>
        <v>0</v>
      </c>
      <c r="V474" s="12">
        <f t="shared" si="463"/>
        <v>0</v>
      </c>
      <c r="W474" s="12">
        <f t="shared" si="463"/>
        <v>0</v>
      </c>
      <c r="X474" s="12">
        <f t="shared" si="463"/>
        <v>0</v>
      </c>
      <c r="Y474" s="12">
        <f t="shared" si="463"/>
        <v>0</v>
      </c>
      <c r="Z474" s="12">
        <f t="shared" si="463"/>
        <v>0</v>
      </c>
      <c r="AA474" s="12">
        <f t="shared" si="463"/>
        <v>0</v>
      </c>
      <c r="AB474" s="12">
        <f t="shared" si="463"/>
        <v>0</v>
      </c>
      <c r="AC474" s="12">
        <f t="shared" si="463"/>
        <v>0</v>
      </c>
      <c r="AD474" s="12">
        <f t="shared" si="463"/>
        <v>0</v>
      </c>
      <c r="AE474" s="12">
        <f t="shared" si="463"/>
        <v>0</v>
      </c>
      <c r="AF474" s="12">
        <f t="shared" si="463"/>
        <v>0</v>
      </c>
      <c r="AG474" s="12">
        <f t="shared" si="463"/>
        <v>0</v>
      </c>
      <c r="AH474" s="12">
        <f t="shared" si="463"/>
        <v>0</v>
      </c>
      <c r="AI474" s="12">
        <f t="shared" si="463"/>
        <v>0</v>
      </c>
      <c r="AJ474" s="12">
        <f t="shared" si="463"/>
        <v>0</v>
      </c>
      <c r="AK474" s="12">
        <f t="shared" si="463"/>
        <v>0</v>
      </c>
      <c r="AL474" s="12">
        <f t="shared" si="463"/>
        <v>0</v>
      </c>
      <c r="AM474" s="12">
        <f t="shared" si="463"/>
        <v>0</v>
      </c>
      <c r="AN474" s="12">
        <f t="shared" si="463"/>
        <v>0</v>
      </c>
      <c r="AO474" s="12">
        <f t="shared" si="463"/>
        <v>0</v>
      </c>
      <c r="AP474" s="12">
        <f t="shared" si="463"/>
        <v>0</v>
      </c>
      <c r="AQ474" s="12">
        <f t="shared" si="463"/>
        <v>0</v>
      </c>
      <c r="AR474" s="12">
        <f t="shared" si="463"/>
        <v>0</v>
      </c>
      <c r="AS474" s="12">
        <f t="shared" si="463"/>
        <v>0</v>
      </c>
      <c r="AT474" s="12"/>
      <c r="AU474" s="12"/>
      <c r="AV474" s="12"/>
      <c r="AW474" s="12"/>
    </row>
    <row r="475" spans="1:55" outlineLevel="1" x14ac:dyDescent="0.2">
      <c r="A475" s="305"/>
      <c r="C475" s="21">
        <f t="shared" si="458"/>
        <v>2023</v>
      </c>
      <c r="D475" s="12"/>
      <c r="E475" s="12"/>
      <c r="F475" s="12"/>
      <c r="G475" s="12"/>
      <c r="H475" s="12"/>
      <c r="I475" s="12"/>
      <c r="J475" s="12"/>
      <c r="K475" s="12">
        <f>K$8/$E$465</f>
        <v>0</v>
      </c>
      <c r="L475" s="12">
        <f t="shared" ref="L475:AS475" si="464">(2*K521)/($E$466-(L$467-$C475))</f>
        <v>0</v>
      </c>
      <c r="M475" s="12">
        <f t="shared" si="464"/>
        <v>0</v>
      </c>
      <c r="N475" s="12">
        <f t="shared" si="464"/>
        <v>0</v>
      </c>
      <c r="O475" s="12">
        <f t="shared" si="464"/>
        <v>0</v>
      </c>
      <c r="P475" s="12">
        <f t="shared" si="464"/>
        <v>0</v>
      </c>
      <c r="Q475" s="12">
        <f t="shared" si="464"/>
        <v>0</v>
      </c>
      <c r="R475" s="12">
        <f t="shared" si="464"/>
        <v>0</v>
      </c>
      <c r="S475" s="12">
        <f t="shared" si="464"/>
        <v>0</v>
      </c>
      <c r="T475" s="12">
        <f t="shared" si="464"/>
        <v>0</v>
      </c>
      <c r="U475" s="12">
        <f t="shared" si="464"/>
        <v>0</v>
      </c>
      <c r="V475" s="12">
        <f t="shared" si="464"/>
        <v>0</v>
      </c>
      <c r="W475" s="12">
        <f t="shared" si="464"/>
        <v>0</v>
      </c>
      <c r="X475" s="12">
        <f t="shared" si="464"/>
        <v>0</v>
      </c>
      <c r="Y475" s="12">
        <f t="shared" si="464"/>
        <v>0</v>
      </c>
      <c r="Z475" s="12">
        <f t="shared" si="464"/>
        <v>0</v>
      </c>
      <c r="AA475" s="12">
        <f t="shared" si="464"/>
        <v>0</v>
      </c>
      <c r="AB475" s="12">
        <f t="shared" si="464"/>
        <v>0</v>
      </c>
      <c r="AC475" s="12">
        <f t="shared" si="464"/>
        <v>0</v>
      </c>
      <c r="AD475" s="12">
        <f t="shared" si="464"/>
        <v>0</v>
      </c>
      <c r="AE475" s="12">
        <f t="shared" si="464"/>
        <v>0</v>
      </c>
      <c r="AF475" s="12">
        <f t="shared" si="464"/>
        <v>0</v>
      </c>
      <c r="AG475" s="12">
        <f t="shared" si="464"/>
        <v>0</v>
      </c>
      <c r="AH475" s="12">
        <f t="shared" si="464"/>
        <v>0</v>
      </c>
      <c r="AI475" s="12">
        <f t="shared" si="464"/>
        <v>0</v>
      </c>
      <c r="AJ475" s="12">
        <f t="shared" si="464"/>
        <v>0</v>
      </c>
      <c r="AK475" s="12">
        <f t="shared" si="464"/>
        <v>0</v>
      </c>
      <c r="AL475" s="12">
        <f t="shared" si="464"/>
        <v>0</v>
      </c>
      <c r="AM475" s="12">
        <f t="shared" si="464"/>
        <v>0</v>
      </c>
      <c r="AN475" s="12">
        <f t="shared" si="464"/>
        <v>0</v>
      </c>
      <c r="AO475" s="12">
        <f t="shared" si="464"/>
        <v>0</v>
      </c>
      <c r="AP475" s="12">
        <f t="shared" si="464"/>
        <v>0</v>
      </c>
      <c r="AQ475" s="12">
        <f t="shared" si="464"/>
        <v>0</v>
      </c>
      <c r="AR475" s="12">
        <f t="shared" si="464"/>
        <v>0</v>
      </c>
      <c r="AS475" s="12">
        <f t="shared" si="464"/>
        <v>0</v>
      </c>
      <c r="AT475" s="12"/>
      <c r="AU475" s="12"/>
      <c r="AV475" s="12"/>
      <c r="AW475" s="12"/>
      <c r="AX475" s="12"/>
    </row>
    <row r="476" spans="1:55" outlineLevel="1" x14ac:dyDescent="0.2">
      <c r="A476" s="305"/>
      <c r="C476" s="21">
        <f t="shared" si="458"/>
        <v>2024</v>
      </c>
      <c r="D476" s="12"/>
      <c r="E476" s="12"/>
      <c r="F476" s="12"/>
      <c r="G476" s="12"/>
      <c r="H476" s="12"/>
      <c r="I476" s="12"/>
      <c r="J476" s="12"/>
      <c r="K476" s="12"/>
      <c r="L476" s="12">
        <f>L$8/$E$465</f>
        <v>0</v>
      </c>
      <c r="M476" s="12">
        <f t="shared" ref="M476:AS476" si="465">(2*L522)/($E$466-(M$467-$C476))</f>
        <v>0</v>
      </c>
      <c r="N476" s="12">
        <f t="shared" si="465"/>
        <v>0</v>
      </c>
      <c r="O476" s="12">
        <f t="shared" si="465"/>
        <v>0</v>
      </c>
      <c r="P476" s="12">
        <f t="shared" si="465"/>
        <v>0</v>
      </c>
      <c r="Q476" s="12">
        <f t="shared" si="465"/>
        <v>0</v>
      </c>
      <c r="R476" s="12">
        <f t="shared" si="465"/>
        <v>0</v>
      </c>
      <c r="S476" s="12">
        <f t="shared" si="465"/>
        <v>0</v>
      </c>
      <c r="T476" s="12">
        <f t="shared" si="465"/>
        <v>0</v>
      </c>
      <c r="U476" s="12">
        <f t="shared" si="465"/>
        <v>0</v>
      </c>
      <c r="V476" s="12">
        <f t="shared" si="465"/>
        <v>0</v>
      </c>
      <c r="W476" s="12">
        <f t="shared" si="465"/>
        <v>0</v>
      </c>
      <c r="X476" s="12">
        <f t="shared" si="465"/>
        <v>0</v>
      </c>
      <c r="Y476" s="12">
        <f t="shared" si="465"/>
        <v>0</v>
      </c>
      <c r="Z476" s="12">
        <f t="shared" si="465"/>
        <v>0</v>
      </c>
      <c r="AA476" s="12">
        <f t="shared" si="465"/>
        <v>0</v>
      </c>
      <c r="AB476" s="12">
        <f t="shared" si="465"/>
        <v>0</v>
      </c>
      <c r="AC476" s="12">
        <f t="shared" si="465"/>
        <v>0</v>
      </c>
      <c r="AD476" s="12">
        <f t="shared" si="465"/>
        <v>0</v>
      </c>
      <c r="AE476" s="12">
        <f t="shared" si="465"/>
        <v>0</v>
      </c>
      <c r="AF476" s="12">
        <f t="shared" si="465"/>
        <v>0</v>
      </c>
      <c r="AG476" s="12">
        <f t="shared" si="465"/>
        <v>0</v>
      </c>
      <c r="AH476" s="12">
        <f t="shared" si="465"/>
        <v>0</v>
      </c>
      <c r="AI476" s="12">
        <f t="shared" si="465"/>
        <v>0</v>
      </c>
      <c r="AJ476" s="12">
        <f t="shared" si="465"/>
        <v>0</v>
      </c>
      <c r="AK476" s="12">
        <f t="shared" si="465"/>
        <v>0</v>
      </c>
      <c r="AL476" s="12">
        <f t="shared" si="465"/>
        <v>0</v>
      </c>
      <c r="AM476" s="12">
        <f t="shared" si="465"/>
        <v>0</v>
      </c>
      <c r="AN476" s="12">
        <f t="shared" si="465"/>
        <v>0</v>
      </c>
      <c r="AO476" s="12">
        <f t="shared" si="465"/>
        <v>0</v>
      </c>
      <c r="AP476" s="12">
        <f t="shared" si="465"/>
        <v>0</v>
      </c>
      <c r="AQ476" s="12">
        <f t="shared" si="465"/>
        <v>0</v>
      </c>
      <c r="AR476" s="12">
        <f t="shared" si="465"/>
        <v>0</v>
      </c>
      <c r="AS476" s="12">
        <f t="shared" si="465"/>
        <v>0</v>
      </c>
      <c r="AT476" s="12"/>
      <c r="AU476" s="12"/>
      <c r="AV476" s="12"/>
      <c r="AW476" s="12"/>
      <c r="AX476" s="12"/>
      <c r="AY476" s="12"/>
    </row>
    <row r="477" spans="1:55" outlineLevel="1" x14ac:dyDescent="0.2">
      <c r="A477" s="305"/>
      <c r="C477" s="21">
        <f t="shared" si="458"/>
        <v>2025</v>
      </c>
      <c r="D477" s="12"/>
      <c r="E477" s="12"/>
      <c r="F477" s="12"/>
      <c r="G477" s="12"/>
      <c r="H477" s="12"/>
      <c r="I477" s="12"/>
      <c r="J477" s="12"/>
      <c r="K477" s="12"/>
      <c r="L477" s="12"/>
      <c r="M477" s="12">
        <f>M$8/$E$465</f>
        <v>0</v>
      </c>
      <c r="N477" s="12">
        <f t="shared" ref="N477:AS477" si="466">(2*M523)/($E$466-(N$467-$C477))</f>
        <v>0</v>
      </c>
      <c r="O477" s="12">
        <f t="shared" si="466"/>
        <v>0</v>
      </c>
      <c r="P477" s="12">
        <f t="shared" si="466"/>
        <v>0</v>
      </c>
      <c r="Q477" s="12">
        <f t="shared" si="466"/>
        <v>0</v>
      </c>
      <c r="R477" s="12">
        <f t="shared" si="466"/>
        <v>0</v>
      </c>
      <c r="S477" s="12">
        <f t="shared" si="466"/>
        <v>0</v>
      </c>
      <c r="T477" s="12">
        <f t="shared" si="466"/>
        <v>0</v>
      </c>
      <c r="U477" s="12">
        <f t="shared" si="466"/>
        <v>0</v>
      </c>
      <c r="V477" s="12">
        <f t="shared" si="466"/>
        <v>0</v>
      </c>
      <c r="W477" s="12">
        <f t="shared" si="466"/>
        <v>0</v>
      </c>
      <c r="X477" s="12">
        <f t="shared" si="466"/>
        <v>0</v>
      </c>
      <c r="Y477" s="12">
        <f t="shared" si="466"/>
        <v>0</v>
      </c>
      <c r="Z477" s="12">
        <f t="shared" si="466"/>
        <v>0</v>
      </c>
      <c r="AA477" s="12">
        <f t="shared" si="466"/>
        <v>0</v>
      </c>
      <c r="AB477" s="12">
        <f t="shared" si="466"/>
        <v>0</v>
      </c>
      <c r="AC477" s="12">
        <f t="shared" si="466"/>
        <v>0</v>
      </c>
      <c r="AD477" s="12">
        <f t="shared" si="466"/>
        <v>0</v>
      </c>
      <c r="AE477" s="12">
        <f t="shared" si="466"/>
        <v>0</v>
      </c>
      <c r="AF477" s="12">
        <f t="shared" si="466"/>
        <v>0</v>
      </c>
      <c r="AG477" s="12">
        <f t="shared" si="466"/>
        <v>0</v>
      </c>
      <c r="AH477" s="12">
        <f t="shared" si="466"/>
        <v>0</v>
      </c>
      <c r="AI477" s="12">
        <f t="shared" si="466"/>
        <v>0</v>
      </c>
      <c r="AJ477" s="12">
        <f t="shared" si="466"/>
        <v>0</v>
      </c>
      <c r="AK477" s="12">
        <f t="shared" si="466"/>
        <v>0</v>
      </c>
      <c r="AL477" s="12">
        <f t="shared" si="466"/>
        <v>0</v>
      </c>
      <c r="AM477" s="12">
        <f t="shared" si="466"/>
        <v>0</v>
      </c>
      <c r="AN477" s="12">
        <f t="shared" si="466"/>
        <v>0</v>
      </c>
      <c r="AO477" s="12">
        <f t="shared" si="466"/>
        <v>0</v>
      </c>
      <c r="AP477" s="12">
        <f t="shared" si="466"/>
        <v>0</v>
      </c>
      <c r="AQ477" s="12">
        <f t="shared" si="466"/>
        <v>0</v>
      </c>
      <c r="AR477" s="12">
        <f t="shared" si="466"/>
        <v>0</v>
      </c>
      <c r="AS477" s="12">
        <f t="shared" si="466"/>
        <v>0</v>
      </c>
      <c r="AT477" s="12"/>
      <c r="AU477" s="12"/>
      <c r="AV477" s="12"/>
      <c r="AW477" s="12"/>
      <c r="AX477" s="12"/>
      <c r="AY477" s="12"/>
      <c r="AZ477" s="12"/>
    </row>
    <row r="478" spans="1:55" outlineLevel="1" x14ac:dyDescent="0.2">
      <c r="A478" s="305"/>
      <c r="C478" s="21">
        <f t="shared" si="458"/>
        <v>2026</v>
      </c>
      <c r="D478" s="12"/>
      <c r="E478" s="12"/>
      <c r="F478" s="12"/>
      <c r="G478" s="12"/>
      <c r="H478" s="12"/>
      <c r="I478" s="12"/>
      <c r="J478" s="12"/>
      <c r="K478" s="12"/>
      <c r="L478" s="12"/>
      <c r="M478" s="12"/>
      <c r="N478" s="12">
        <f>N$8/$E$465</f>
        <v>0</v>
      </c>
      <c r="O478" s="12">
        <f t="shared" ref="O478:AS478" si="467">(2*N524)/($E$466-(O$467-$C478))</f>
        <v>0</v>
      </c>
      <c r="P478" s="12">
        <f t="shared" si="467"/>
        <v>0</v>
      </c>
      <c r="Q478" s="12">
        <f t="shared" si="467"/>
        <v>0</v>
      </c>
      <c r="R478" s="12">
        <f t="shared" si="467"/>
        <v>0</v>
      </c>
      <c r="S478" s="12">
        <f t="shared" si="467"/>
        <v>0</v>
      </c>
      <c r="T478" s="12">
        <f t="shared" si="467"/>
        <v>0</v>
      </c>
      <c r="U478" s="12">
        <f t="shared" si="467"/>
        <v>0</v>
      </c>
      <c r="V478" s="12">
        <f t="shared" si="467"/>
        <v>0</v>
      </c>
      <c r="W478" s="12">
        <f t="shared" si="467"/>
        <v>0</v>
      </c>
      <c r="X478" s="12">
        <f t="shared" si="467"/>
        <v>0</v>
      </c>
      <c r="Y478" s="12">
        <f t="shared" si="467"/>
        <v>0</v>
      </c>
      <c r="Z478" s="12">
        <f t="shared" si="467"/>
        <v>0</v>
      </c>
      <c r="AA478" s="12">
        <f t="shared" si="467"/>
        <v>0</v>
      </c>
      <c r="AB478" s="12">
        <f t="shared" si="467"/>
        <v>0</v>
      </c>
      <c r="AC478" s="12">
        <f t="shared" si="467"/>
        <v>0</v>
      </c>
      <c r="AD478" s="12">
        <f t="shared" si="467"/>
        <v>0</v>
      </c>
      <c r="AE478" s="12">
        <f t="shared" si="467"/>
        <v>0</v>
      </c>
      <c r="AF478" s="12">
        <f t="shared" si="467"/>
        <v>0</v>
      </c>
      <c r="AG478" s="12">
        <f t="shared" si="467"/>
        <v>0</v>
      </c>
      <c r="AH478" s="12">
        <f t="shared" si="467"/>
        <v>0</v>
      </c>
      <c r="AI478" s="12">
        <f t="shared" si="467"/>
        <v>0</v>
      </c>
      <c r="AJ478" s="12">
        <f t="shared" si="467"/>
        <v>0</v>
      </c>
      <c r="AK478" s="12">
        <f t="shared" si="467"/>
        <v>0</v>
      </c>
      <c r="AL478" s="12">
        <f t="shared" si="467"/>
        <v>0</v>
      </c>
      <c r="AM478" s="12">
        <f t="shared" si="467"/>
        <v>0</v>
      </c>
      <c r="AN478" s="12">
        <f t="shared" si="467"/>
        <v>0</v>
      </c>
      <c r="AO478" s="12">
        <f t="shared" si="467"/>
        <v>0</v>
      </c>
      <c r="AP478" s="12">
        <f t="shared" si="467"/>
        <v>0</v>
      </c>
      <c r="AQ478" s="12">
        <f t="shared" si="467"/>
        <v>0</v>
      </c>
      <c r="AR478" s="12">
        <f t="shared" si="467"/>
        <v>0</v>
      </c>
      <c r="AS478" s="12">
        <f t="shared" si="467"/>
        <v>0</v>
      </c>
      <c r="AT478" s="12"/>
      <c r="AU478" s="12"/>
      <c r="AV478" s="12"/>
      <c r="AW478" s="12"/>
      <c r="AX478" s="12"/>
      <c r="AY478" s="12"/>
      <c r="AZ478" s="12"/>
      <c r="BA478" s="12"/>
    </row>
    <row r="479" spans="1:55" outlineLevel="1" x14ac:dyDescent="0.2">
      <c r="A479" s="305"/>
      <c r="C479" s="21">
        <f t="shared" si="458"/>
        <v>2027</v>
      </c>
      <c r="D479" s="12"/>
      <c r="E479" s="12"/>
      <c r="F479" s="12"/>
      <c r="G479" s="12"/>
      <c r="H479" s="12"/>
      <c r="I479" s="12"/>
      <c r="J479" s="12"/>
      <c r="K479" s="12"/>
      <c r="L479" s="12"/>
      <c r="M479" s="12"/>
      <c r="N479" s="12"/>
      <c r="O479" s="12">
        <f>O$8/$E$465</f>
        <v>0</v>
      </c>
      <c r="P479" s="12">
        <f t="shared" ref="P479:AS479" si="468">(2*O525)/($E$466-(P$467-$C479))</f>
        <v>0</v>
      </c>
      <c r="Q479" s="12">
        <f t="shared" si="468"/>
        <v>0</v>
      </c>
      <c r="R479" s="12">
        <f t="shared" si="468"/>
        <v>0</v>
      </c>
      <c r="S479" s="12">
        <f t="shared" si="468"/>
        <v>0</v>
      </c>
      <c r="T479" s="12">
        <f t="shared" si="468"/>
        <v>0</v>
      </c>
      <c r="U479" s="12">
        <f t="shared" si="468"/>
        <v>0</v>
      </c>
      <c r="V479" s="12">
        <f t="shared" si="468"/>
        <v>0</v>
      </c>
      <c r="W479" s="12">
        <f t="shared" si="468"/>
        <v>0</v>
      </c>
      <c r="X479" s="12">
        <f t="shared" si="468"/>
        <v>0</v>
      </c>
      <c r="Y479" s="12">
        <f t="shared" si="468"/>
        <v>0</v>
      </c>
      <c r="Z479" s="12">
        <f t="shared" si="468"/>
        <v>0</v>
      </c>
      <c r="AA479" s="12">
        <f t="shared" si="468"/>
        <v>0</v>
      </c>
      <c r="AB479" s="12">
        <f t="shared" si="468"/>
        <v>0</v>
      </c>
      <c r="AC479" s="12">
        <f t="shared" si="468"/>
        <v>0</v>
      </c>
      <c r="AD479" s="12">
        <f t="shared" si="468"/>
        <v>0</v>
      </c>
      <c r="AE479" s="12">
        <f t="shared" si="468"/>
        <v>0</v>
      </c>
      <c r="AF479" s="12">
        <f t="shared" si="468"/>
        <v>0</v>
      </c>
      <c r="AG479" s="12">
        <f t="shared" si="468"/>
        <v>0</v>
      </c>
      <c r="AH479" s="12">
        <f t="shared" si="468"/>
        <v>0</v>
      </c>
      <c r="AI479" s="12">
        <f t="shared" si="468"/>
        <v>0</v>
      </c>
      <c r="AJ479" s="12">
        <f t="shared" si="468"/>
        <v>0</v>
      </c>
      <c r="AK479" s="12">
        <f t="shared" si="468"/>
        <v>0</v>
      </c>
      <c r="AL479" s="12">
        <f t="shared" si="468"/>
        <v>0</v>
      </c>
      <c r="AM479" s="12">
        <f t="shared" si="468"/>
        <v>0</v>
      </c>
      <c r="AN479" s="12">
        <f t="shared" si="468"/>
        <v>0</v>
      </c>
      <c r="AO479" s="12">
        <f t="shared" si="468"/>
        <v>0</v>
      </c>
      <c r="AP479" s="12">
        <f t="shared" si="468"/>
        <v>0</v>
      </c>
      <c r="AQ479" s="12">
        <f t="shared" si="468"/>
        <v>0</v>
      </c>
      <c r="AR479" s="12">
        <f t="shared" si="468"/>
        <v>0</v>
      </c>
      <c r="AS479" s="12">
        <f t="shared" si="468"/>
        <v>0</v>
      </c>
      <c r="AT479" s="12"/>
      <c r="AU479" s="12"/>
      <c r="AV479" s="12"/>
      <c r="AW479" s="12"/>
      <c r="AX479" s="12"/>
      <c r="AY479" s="12"/>
      <c r="AZ479" s="12"/>
      <c r="BA479" s="12"/>
      <c r="BB479" s="12"/>
    </row>
    <row r="480" spans="1:55" outlineLevel="1" x14ac:dyDescent="0.2">
      <c r="A480" s="305"/>
      <c r="C480" s="21">
        <f t="shared" si="458"/>
        <v>2028</v>
      </c>
      <c r="D480" s="12"/>
      <c r="E480" s="12"/>
      <c r="F480" s="12"/>
      <c r="G480" s="12"/>
      <c r="H480" s="12"/>
      <c r="I480" s="12"/>
      <c r="J480" s="12"/>
      <c r="K480" s="12"/>
      <c r="L480" s="12"/>
      <c r="M480" s="12"/>
      <c r="N480" s="12"/>
      <c r="O480" s="12"/>
      <c r="P480" s="12">
        <f>P$8/$E$465</f>
        <v>0</v>
      </c>
      <c r="Q480" s="12">
        <f t="shared" ref="Q480:AS480" si="469">(2*P526)/($E$466-(Q$467-$C480))</f>
        <v>0</v>
      </c>
      <c r="R480" s="12">
        <f t="shared" si="469"/>
        <v>0</v>
      </c>
      <c r="S480" s="12">
        <f t="shared" si="469"/>
        <v>0</v>
      </c>
      <c r="T480" s="12">
        <f t="shared" si="469"/>
        <v>0</v>
      </c>
      <c r="U480" s="12">
        <f t="shared" si="469"/>
        <v>0</v>
      </c>
      <c r="V480" s="12">
        <f t="shared" si="469"/>
        <v>0</v>
      </c>
      <c r="W480" s="12">
        <f t="shared" si="469"/>
        <v>0</v>
      </c>
      <c r="X480" s="12">
        <f t="shared" si="469"/>
        <v>0</v>
      </c>
      <c r="Y480" s="12">
        <f t="shared" si="469"/>
        <v>0</v>
      </c>
      <c r="Z480" s="12">
        <f t="shared" si="469"/>
        <v>0</v>
      </c>
      <c r="AA480" s="12">
        <f t="shared" si="469"/>
        <v>0</v>
      </c>
      <c r="AB480" s="12">
        <f t="shared" si="469"/>
        <v>0</v>
      </c>
      <c r="AC480" s="12">
        <f t="shared" si="469"/>
        <v>0</v>
      </c>
      <c r="AD480" s="12">
        <f t="shared" si="469"/>
        <v>0</v>
      </c>
      <c r="AE480" s="12">
        <f t="shared" si="469"/>
        <v>0</v>
      </c>
      <c r="AF480" s="12">
        <f t="shared" si="469"/>
        <v>0</v>
      </c>
      <c r="AG480" s="12">
        <f t="shared" si="469"/>
        <v>0</v>
      </c>
      <c r="AH480" s="12">
        <f t="shared" si="469"/>
        <v>0</v>
      </c>
      <c r="AI480" s="12">
        <f t="shared" si="469"/>
        <v>0</v>
      </c>
      <c r="AJ480" s="12">
        <f t="shared" si="469"/>
        <v>0</v>
      </c>
      <c r="AK480" s="12">
        <f t="shared" si="469"/>
        <v>0</v>
      </c>
      <c r="AL480" s="12">
        <f t="shared" si="469"/>
        <v>0</v>
      </c>
      <c r="AM480" s="12">
        <f t="shared" si="469"/>
        <v>0</v>
      </c>
      <c r="AN480" s="12">
        <f t="shared" si="469"/>
        <v>0</v>
      </c>
      <c r="AO480" s="12">
        <f t="shared" si="469"/>
        <v>0</v>
      </c>
      <c r="AP480" s="12">
        <f t="shared" si="469"/>
        <v>0</v>
      </c>
      <c r="AQ480" s="12">
        <f t="shared" si="469"/>
        <v>0</v>
      </c>
      <c r="AR480" s="12">
        <f t="shared" si="469"/>
        <v>0</v>
      </c>
      <c r="AS480" s="12">
        <f t="shared" si="469"/>
        <v>0</v>
      </c>
      <c r="AT480" s="12"/>
      <c r="AU480" s="12"/>
      <c r="AV480" s="12"/>
      <c r="AW480" s="12"/>
      <c r="AX480" s="12"/>
      <c r="AY480" s="12"/>
      <c r="AZ480" s="12"/>
      <c r="BA480" s="12"/>
      <c r="BB480" s="12"/>
      <c r="BC480" s="12"/>
    </row>
    <row r="481" spans="1:71" outlineLevel="1" x14ac:dyDescent="0.2">
      <c r="A481" s="305"/>
      <c r="C481" s="21">
        <f t="shared" si="458"/>
        <v>2029</v>
      </c>
      <c r="D481" s="12"/>
      <c r="E481" s="12"/>
      <c r="F481" s="12"/>
      <c r="G481" s="12"/>
      <c r="H481" s="12"/>
      <c r="I481" s="12"/>
      <c r="J481" s="12"/>
      <c r="K481" s="12"/>
      <c r="L481" s="12"/>
      <c r="M481" s="12"/>
      <c r="N481" s="12"/>
      <c r="O481" s="12"/>
      <c r="P481" s="12"/>
      <c r="Q481" s="12">
        <f>Q$8/$E$465</f>
        <v>0</v>
      </c>
      <c r="R481" s="12">
        <f t="shared" ref="R481:AS481" si="470">(2*Q527)/($E$466-(R$467-$C481))</f>
        <v>0</v>
      </c>
      <c r="S481" s="12">
        <f t="shared" si="470"/>
        <v>0</v>
      </c>
      <c r="T481" s="12">
        <f t="shared" si="470"/>
        <v>0</v>
      </c>
      <c r="U481" s="12">
        <f t="shared" si="470"/>
        <v>0</v>
      </c>
      <c r="V481" s="12">
        <f t="shared" si="470"/>
        <v>0</v>
      </c>
      <c r="W481" s="12">
        <f t="shared" si="470"/>
        <v>0</v>
      </c>
      <c r="X481" s="12">
        <f t="shared" si="470"/>
        <v>0</v>
      </c>
      <c r="Y481" s="12">
        <f t="shared" si="470"/>
        <v>0</v>
      </c>
      <c r="Z481" s="12">
        <f t="shared" si="470"/>
        <v>0</v>
      </c>
      <c r="AA481" s="12">
        <f t="shared" si="470"/>
        <v>0</v>
      </c>
      <c r="AB481" s="12">
        <f t="shared" si="470"/>
        <v>0</v>
      </c>
      <c r="AC481" s="12">
        <f t="shared" si="470"/>
        <v>0</v>
      </c>
      <c r="AD481" s="12">
        <f t="shared" si="470"/>
        <v>0</v>
      </c>
      <c r="AE481" s="12">
        <f t="shared" si="470"/>
        <v>0</v>
      </c>
      <c r="AF481" s="12">
        <f t="shared" si="470"/>
        <v>0</v>
      </c>
      <c r="AG481" s="12">
        <f t="shared" si="470"/>
        <v>0</v>
      </c>
      <c r="AH481" s="12">
        <f t="shared" si="470"/>
        <v>0</v>
      </c>
      <c r="AI481" s="12">
        <f t="shared" si="470"/>
        <v>0</v>
      </c>
      <c r="AJ481" s="12">
        <f t="shared" si="470"/>
        <v>0</v>
      </c>
      <c r="AK481" s="12">
        <f t="shared" si="470"/>
        <v>0</v>
      </c>
      <c r="AL481" s="12">
        <f t="shared" si="470"/>
        <v>0</v>
      </c>
      <c r="AM481" s="12">
        <f t="shared" si="470"/>
        <v>0</v>
      </c>
      <c r="AN481" s="12">
        <f t="shared" si="470"/>
        <v>0</v>
      </c>
      <c r="AO481" s="12">
        <f t="shared" si="470"/>
        <v>0</v>
      </c>
      <c r="AP481" s="12">
        <f t="shared" si="470"/>
        <v>0</v>
      </c>
      <c r="AQ481" s="12">
        <f t="shared" si="470"/>
        <v>0</v>
      </c>
      <c r="AR481" s="12">
        <f t="shared" si="470"/>
        <v>0</v>
      </c>
      <c r="AS481" s="12">
        <f t="shared" si="470"/>
        <v>0</v>
      </c>
      <c r="AT481" s="12"/>
      <c r="AU481" s="12"/>
      <c r="AV481" s="12"/>
      <c r="AW481" s="12"/>
      <c r="AX481" s="12"/>
      <c r="AY481" s="12"/>
      <c r="AZ481" s="12"/>
      <c r="BA481" s="12"/>
      <c r="BB481" s="12"/>
      <c r="BC481" s="12"/>
      <c r="BD481" s="12"/>
    </row>
    <row r="482" spans="1:71" outlineLevel="1" x14ac:dyDescent="0.2">
      <c r="A482" s="305"/>
      <c r="C482" s="21">
        <f t="shared" si="458"/>
        <v>2030</v>
      </c>
      <c r="D482" s="12"/>
      <c r="E482" s="12"/>
      <c r="F482" s="12"/>
      <c r="G482" s="12"/>
      <c r="H482" s="12"/>
      <c r="I482" s="12"/>
      <c r="J482" s="12"/>
      <c r="K482" s="12"/>
      <c r="L482" s="12"/>
      <c r="M482" s="12"/>
      <c r="N482" s="12"/>
      <c r="O482" s="12"/>
      <c r="P482" s="12"/>
      <c r="R482" s="12">
        <f>R$8/$E$465</f>
        <v>0</v>
      </c>
      <c r="S482" s="12">
        <f t="shared" ref="S482:AS482" si="471">(2*R528)/($E$466-(S$467-$C482))</f>
        <v>0</v>
      </c>
      <c r="T482" s="12">
        <f t="shared" si="471"/>
        <v>0</v>
      </c>
      <c r="U482" s="12">
        <f t="shared" si="471"/>
        <v>0</v>
      </c>
      <c r="V482" s="12">
        <f t="shared" si="471"/>
        <v>0</v>
      </c>
      <c r="W482" s="12">
        <f t="shared" si="471"/>
        <v>0</v>
      </c>
      <c r="X482" s="12">
        <f t="shared" si="471"/>
        <v>0</v>
      </c>
      <c r="Y482" s="12">
        <f t="shared" si="471"/>
        <v>0</v>
      </c>
      <c r="Z482" s="12">
        <f t="shared" si="471"/>
        <v>0</v>
      </c>
      <c r="AA482" s="12">
        <f t="shared" si="471"/>
        <v>0</v>
      </c>
      <c r="AB482" s="12">
        <f t="shared" si="471"/>
        <v>0</v>
      </c>
      <c r="AC482" s="12">
        <f t="shared" si="471"/>
        <v>0</v>
      </c>
      <c r="AD482" s="12">
        <f t="shared" si="471"/>
        <v>0</v>
      </c>
      <c r="AE482" s="12">
        <f t="shared" si="471"/>
        <v>0</v>
      </c>
      <c r="AF482" s="12">
        <f t="shared" si="471"/>
        <v>0</v>
      </c>
      <c r="AG482" s="12">
        <f t="shared" si="471"/>
        <v>0</v>
      </c>
      <c r="AH482" s="12">
        <f t="shared" si="471"/>
        <v>0</v>
      </c>
      <c r="AI482" s="12">
        <f t="shared" si="471"/>
        <v>0</v>
      </c>
      <c r="AJ482" s="12">
        <f t="shared" si="471"/>
        <v>0</v>
      </c>
      <c r="AK482" s="12">
        <f t="shared" si="471"/>
        <v>0</v>
      </c>
      <c r="AL482" s="12">
        <f t="shared" si="471"/>
        <v>0</v>
      </c>
      <c r="AM482" s="12">
        <f t="shared" si="471"/>
        <v>0</v>
      </c>
      <c r="AN482" s="12">
        <f t="shared" si="471"/>
        <v>0</v>
      </c>
      <c r="AO482" s="12">
        <f t="shared" si="471"/>
        <v>0</v>
      </c>
      <c r="AP482" s="12">
        <f t="shared" si="471"/>
        <v>0</v>
      </c>
      <c r="AQ482" s="12">
        <f t="shared" si="471"/>
        <v>0</v>
      </c>
      <c r="AR482" s="12">
        <f t="shared" si="471"/>
        <v>0</v>
      </c>
      <c r="AS482" s="12">
        <f t="shared" si="471"/>
        <v>0</v>
      </c>
      <c r="AT482" s="12"/>
      <c r="AU482" s="12"/>
      <c r="AV482" s="12"/>
      <c r="AW482" s="12"/>
      <c r="AX482" s="12"/>
      <c r="AY482" s="12"/>
      <c r="AZ482" s="12"/>
      <c r="BA482" s="12"/>
      <c r="BB482" s="12"/>
      <c r="BC482" s="12"/>
      <c r="BD482" s="12"/>
      <c r="BE482" s="12"/>
    </row>
    <row r="483" spans="1:71" outlineLevel="1" x14ac:dyDescent="0.2">
      <c r="A483" s="305"/>
      <c r="C483" s="21">
        <f t="shared" si="458"/>
        <v>2031</v>
      </c>
      <c r="D483" s="12"/>
      <c r="E483" s="12"/>
      <c r="F483" s="12"/>
      <c r="G483" s="12"/>
      <c r="H483" s="12"/>
      <c r="I483" s="12"/>
      <c r="J483" s="12"/>
      <c r="K483" s="12"/>
      <c r="L483" s="12"/>
      <c r="M483" s="12"/>
      <c r="N483" s="12"/>
      <c r="O483" s="12"/>
      <c r="P483" s="12"/>
      <c r="S483" s="12">
        <f>S$8/$E$465</f>
        <v>0</v>
      </c>
      <c r="T483" s="12">
        <f t="shared" ref="T483:AS483" si="472">(2*S529)/($E$466-(T$467-$C483))</f>
        <v>0</v>
      </c>
      <c r="U483" s="12">
        <f t="shared" si="472"/>
        <v>0</v>
      </c>
      <c r="V483" s="12">
        <f t="shared" si="472"/>
        <v>0</v>
      </c>
      <c r="W483" s="12">
        <f t="shared" si="472"/>
        <v>0</v>
      </c>
      <c r="X483" s="12">
        <f t="shared" si="472"/>
        <v>0</v>
      </c>
      <c r="Y483" s="12">
        <f t="shared" si="472"/>
        <v>0</v>
      </c>
      <c r="Z483" s="12">
        <f t="shared" si="472"/>
        <v>0</v>
      </c>
      <c r="AA483" s="12">
        <f t="shared" si="472"/>
        <v>0</v>
      </c>
      <c r="AB483" s="12">
        <f t="shared" si="472"/>
        <v>0</v>
      </c>
      <c r="AC483" s="12">
        <f t="shared" si="472"/>
        <v>0</v>
      </c>
      <c r="AD483" s="12">
        <f t="shared" si="472"/>
        <v>0</v>
      </c>
      <c r="AE483" s="12">
        <f t="shared" si="472"/>
        <v>0</v>
      </c>
      <c r="AF483" s="12">
        <f t="shared" si="472"/>
        <v>0</v>
      </c>
      <c r="AG483" s="12">
        <f t="shared" si="472"/>
        <v>0</v>
      </c>
      <c r="AH483" s="12">
        <f t="shared" si="472"/>
        <v>0</v>
      </c>
      <c r="AI483" s="12">
        <f t="shared" si="472"/>
        <v>0</v>
      </c>
      <c r="AJ483" s="12">
        <f t="shared" si="472"/>
        <v>0</v>
      </c>
      <c r="AK483" s="12">
        <f t="shared" si="472"/>
        <v>0</v>
      </c>
      <c r="AL483" s="12">
        <f t="shared" si="472"/>
        <v>0</v>
      </c>
      <c r="AM483" s="12">
        <f t="shared" si="472"/>
        <v>0</v>
      </c>
      <c r="AN483" s="12">
        <f t="shared" si="472"/>
        <v>0</v>
      </c>
      <c r="AO483" s="12">
        <f t="shared" si="472"/>
        <v>0</v>
      </c>
      <c r="AP483" s="12">
        <f t="shared" si="472"/>
        <v>0</v>
      </c>
      <c r="AQ483" s="12">
        <f t="shared" si="472"/>
        <v>0</v>
      </c>
      <c r="AR483" s="12">
        <f t="shared" si="472"/>
        <v>0</v>
      </c>
      <c r="AS483" s="12">
        <f t="shared" si="472"/>
        <v>0</v>
      </c>
      <c r="AT483" s="12"/>
      <c r="AU483" s="12"/>
      <c r="AV483" s="12"/>
      <c r="AW483" s="12"/>
      <c r="AX483" s="12"/>
      <c r="AY483" s="12"/>
      <c r="AZ483" s="12"/>
      <c r="BA483" s="12"/>
      <c r="BB483" s="12"/>
      <c r="BC483" s="12"/>
      <c r="BD483" s="12"/>
      <c r="BE483" s="12"/>
      <c r="BF483" s="12"/>
    </row>
    <row r="484" spans="1:71" outlineLevel="1" x14ac:dyDescent="0.2">
      <c r="A484" s="305"/>
      <c r="C484" s="21">
        <f t="shared" si="458"/>
        <v>2032</v>
      </c>
      <c r="D484" s="12"/>
      <c r="E484" s="12"/>
      <c r="F484" s="12"/>
      <c r="G484" s="12"/>
      <c r="H484" s="12"/>
      <c r="I484" s="12"/>
      <c r="J484" s="12"/>
      <c r="K484" s="12"/>
      <c r="L484" s="12"/>
      <c r="M484" s="12"/>
      <c r="N484" s="12"/>
      <c r="O484" s="12"/>
      <c r="P484" s="12"/>
      <c r="T484" s="12">
        <f>T$8/$E$465</f>
        <v>0</v>
      </c>
      <c r="U484" s="12">
        <f t="shared" ref="U484:AS484" si="473">(2*T530)/($E$466-(U$467-$C484))</f>
        <v>0</v>
      </c>
      <c r="V484" s="12">
        <f t="shared" si="473"/>
        <v>0</v>
      </c>
      <c r="W484" s="12">
        <f t="shared" si="473"/>
        <v>0</v>
      </c>
      <c r="X484" s="12">
        <f t="shared" si="473"/>
        <v>0</v>
      </c>
      <c r="Y484" s="12">
        <f t="shared" si="473"/>
        <v>0</v>
      </c>
      <c r="Z484" s="12">
        <f t="shared" si="473"/>
        <v>0</v>
      </c>
      <c r="AA484" s="12">
        <f t="shared" si="473"/>
        <v>0</v>
      </c>
      <c r="AB484" s="12">
        <f t="shared" si="473"/>
        <v>0</v>
      </c>
      <c r="AC484" s="12">
        <f t="shared" si="473"/>
        <v>0</v>
      </c>
      <c r="AD484" s="12">
        <f t="shared" si="473"/>
        <v>0</v>
      </c>
      <c r="AE484" s="12">
        <f t="shared" si="473"/>
        <v>0</v>
      </c>
      <c r="AF484" s="12">
        <f t="shared" si="473"/>
        <v>0</v>
      </c>
      <c r="AG484" s="12">
        <f t="shared" si="473"/>
        <v>0</v>
      </c>
      <c r="AH484" s="12">
        <f t="shared" si="473"/>
        <v>0</v>
      </c>
      <c r="AI484" s="12">
        <f t="shared" si="473"/>
        <v>0</v>
      </c>
      <c r="AJ484" s="12">
        <f t="shared" si="473"/>
        <v>0</v>
      </c>
      <c r="AK484" s="12">
        <f t="shared" si="473"/>
        <v>0</v>
      </c>
      <c r="AL484" s="12">
        <f t="shared" si="473"/>
        <v>0</v>
      </c>
      <c r="AM484" s="12">
        <f t="shared" si="473"/>
        <v>0</v>
      </c>
      <c r="AN484" s="12">
        <f t="shared" si="473"/>
        <v>0</v>
      </c>
      <c r="AO484" s="12">
        <f t="shared" si="473"/>
        <v>0</v>
      </c>
      <c r="AP484" s="12">
        <f t="shared" si="473"/>
        <v>0</v>
      </c>
      <c r="AQ484" s="12">
        <f t="shared" si="473"/>
        <v>0</v>
      </c>
      <c r="AR484" s="12">
        <f t="shared" si="473"/>
        <v>0</v>
      </c>
      <c r="AS484" s="12">
        <f t="shared" si="473"/>
        <v>0</v>
      </c>
      <c r="AT484" s="12"/>
      <c r="AU484" s="12"/>
      <c r="AV484" s="12"/>
      <c r="AW484" s="12"/>
      <c r="AX484" s="12"/>
      <c r="AY484" s="12"/>
      <c r="AZ484" s="12"/>
      <c r="BA484" s="12"/>
      <c r="BB484" s="12"/>
      <c r="BC484" s="12"/>
      <c r="BD484" s="12"/>
      <c r="BE484" s="12"/>
      <c r="BF484" s="12"/>
      <c r="BG484" s="12"/>
    </row>
    <row r="485" spans="1:71" outlineLevel="1" x14ac:dyDescent="0.2">
      <c r="A485" s="305"/>
      <c r="C485" s="21">
        <f t="shared" si="458"/>
        <v>2033</v>
      </c>
      <c r="D485" s="12"/>
      <c r="E485" s="12"/>
      <c r="F485" s="12"/>
      <c r="G485" s="12"/>
      <c r="H485" s="12"/>
      <c r="I485" s="12"/>
      <c r="J485" s="12"/>
      <c r="K485" s="12"/>
      <c r="L485" s="12"/>
      <c r="M485" s="12"/>
      <c r="N485" s="12"/>
      <c r="O485" s="12"/>
      <c r="P485" s="12"/>
      <c r="U485" s="12">
        <f>U$8/$E$465</f>
        <v>0</v>
      </c>
      <c r="V485" s="12">
        <f t="shared" ref="V485:AS485" si="474">(2*U531)/($E$466-(V$467-$C485))</f>
        <v>0</v>
      </c>
      <c r="W485" s="12">
        <f t="shared" si="474"/>
        <v>0</v>
      </c>
      <c r="X485" s="12">
        <f t="shared" si="474"/>
        <v>0</v>
      </c>
      <c r="Y485" s="12">
        <f t="shared" si="474"/>
        <v>0</v>
      </c>
      <c r="Z485" s="12">
        <f t="shared" si="474"/>
        <v>0</v>
      </c>
      <c r="AA485" s="12">
        <f t="shared" si="474"/>
        <v>0</v>
      </c>
      <c r="AB485" s="12">
        <f t="shared" si="474"/>
        <v>0</v>
      </c>
      <c r="AC485" s="12">
        <f t="shared" si="474"/>
        <v>0</v>
      </c>
      <c r="AD485" s="12">
        <f t="shared" si="474"/>
        <v>0</v>
      </c>
      <c r="AE485" s="12">
        <f t="shared" si="474"/>
        <v>0</v>
      </c>
      <c r="AF485" s="12">
        <f t="shared" si="474"/>
        <v>0</v>
      </c>
      <c r="AG485" s="12">
        <f t="shared" si="474"/>
        <v>0</v>
      </c>
      <c r="AH485" s="12">
        <f t="shared" si="474"/>
        <v>0</v>
      </c>
      <c r="AI485" s="12">
        <f t="shared" si="474"/>
        <v>0</v>
      </c>
      <c r="AJ485" s="12">
        <f t="shared" si="474"/>
        <v>0</v>
      </c>
      <c r="AK485" s="12">
        <f t="shared" si="474"/>
        <v>0</v>
      </c>
      <c r="AL485" s="12">
        <f t="shared" si="474"/>
        <v>0</v>
      </c>
      <c r="AM485" s="12">
        <f t="shared" si="474"/>
        <v>0</v>
      </c>
      <c r="AN485" s="12">
        <f t="shared" si="474"/>
        <v>0</v>
      </c>
      <c r="AO485" s="12">
        <f t="shared" si="474"/>
        <v>0</v>
      </c>
      <c r="AP485" s="12">
        <f t="shared" si="474"/>
        <v>0</v>
      </c>
      <c r="AQ485" s="12">
        <f t="shared" si="474"/>
        <v>0</v>
      </c>
      <c r="AR485" s="12">
        <f t="shared" si="474"/>
        <v>0</v>
      </c>
      <c r="AS485" s="12">
        <f t="shared" si="474"/>
        <v>0</v>
      </c>
      <c r="AT485" s="12"/>
      <c r="AU485" s="12"/>
      <c r="AV485" s="12"/>
      <c r="AW485" s="12"/>
      <c r="AX485" s="12"/>
      <c r="AY485" s="12"/>
      <c r="AZ485" s="12"/>
      <c r="BA485" s="12"/>
      <c r="BB485" s="12"/>
      <c r="BC485" s="12"/>
      <c r="BD485" s="12"/>
      <c r="BE485" s="12"/>
      <c r="BF485" s="12"/>
      <c r="BG485" s="12"/>
      <c r="BH485" s="12"/>
    </row>
    <row r="486" spans="1:71" outlineLevel="1" x14ac:dyDescent="0.2">
      <c r="A486" s="305"/>
      <c r="C486" s="21">
        <f t="shared" si="458"/>
        <v>2034</v>
      </c>
      <c r="D486" s="12"/>
      <c r="E486" s="12"/>
      <c r="F486" s="12"/>
      <c r="G486" s="12"/>
      <c r="H486" s="12"/>
      <c r="I486" s="12"/>
      <c r="J486" s="12"/>
      <c r="K486" s="12"/>
      <c r="L486" s="12"/>
      <c r="M486" s="12"/>
      <c r="N486" s="12"/>
      <c r="O486" s="12"/>
      <c r="P486" s="12"/>
      <c r="V486" s="12">
        <f>V$8/$E$465</f>
        <v>0</v>
      </c>
      <c r="W486" s="12">
        <f t="shared" ref="W486:AS486" si="475">(2*V532)/($E$466-(W$467-$C486))</f>
        <v>0</v>
      </c>
      <c r="X486" s="12">
        <f t="shared" si="475"/>
        <v>0</v>
      </c>
      <c r="Y486" s="12">
        <f t="shared" si="475"/>
        <v>0</v>
      </c>
      <c r="Z486" s="12">
        <f t="shared" si="475"/>
        <v>0</v>
      </c>
      <c r="AA486" s="12">
        <f t="shared" si="475"/>
        <v>0</v>
      </c>
      <c r="AB486" s="12">
        <f t="shared" si="475"/>
        <v>0</v>
      </c>
      <c r="AC486" s="12">
        <f t="shared" si="475"/>
        <v>0</v>
      </c>
      <c r="AD486" s="12">
        <f t="shared" si="475"/>
        <v>0</v>
      </c>
      <c r="AE486" s="12">
        <f t="shared" si="475"/>
        <v>0</v>
      </c>
      <c r="AF486" s="12">
        <f t="shared" si="475"/>
        <v>0</v>
      </c>
      <c r="AG486" s="12">
        <f t="shared" si="475"/>
        <v>0</v>
      </c>
      <c r="AH486" s="12">
        <f t="shared" si="475"/>
        <v>0</v>
      </c>
      <c r="AI486" s="12">
        <f t="shared" si="475"/>
        <v>0</v>
      </c>
      <c r="AJ486" s="12">
        <f t="shared" si="475"/>
        <v>0</v>
      </c>
      <c r="AK486" s="12">
        <f t="shared" si="475"/>
        <v>0</v>
      </c>
      <c r="AL486" s="12">
        <f t="shared" si="475"/>
        <v>0</v>
      </c>
      <c r="AM486" s="12">
        <f t="shared" si="475"/>
        <v>0</v>
      </c>
      <c r="AN486" s="12">
        <f t="shared" si="475"/>
        <v>0</v>
      </c>
      <c r="AO486" s="12">
        <f t="shared" si="475"/>
        <v>0</v>
      </c>
      <c r="AP486" s="12">
        <f t="shared" si="475"/>
        <v>0</v>
      </c>
      <c r="AQ486" s="12">
        <f t="shared" si="475"/>
        <v>0</v>
      </c>
      <c r="AR486" s="12">
        <f t="shared" si="475"/>
        <v>0</v>
      </c>
      <c r="AS486" s="12">
        <f t="shared" si="475"/>
        <v>0</v>
      </c>
      <c r="AT486" s="12"/>
      <c r="AU486" s="12"/>
      <c r="AV486" s="12"/>
      <c r="AW486" s="12"/>
      <c r="AX486" s="12"/>
      <c r="AY486" s="12"/>
      <c r="AZ486" s="12"/>
      <c r="BA486" s="12"/>
      <c r="BB486" s="12"/>
      <c r="BC486" s="12"/>
      <c r="BD486" s="12"/>
      <c r="BE486" s="12"/>
      <c r="BF486" s="12"/>
      <c r="BG486" s="12"/>
      <c r="BH486" s="12"/>
      <c r="BI486" s="12"/>
    </row>
    <row r="487" spans="1:71" outlineLevel="1" x14ac:dyDescent="0.2">
      <c r="A487" s="305"/>
      <c r="C487" s="21">
        <f t="shared" si="458"/>
        <v>2035</v>
      </c>
      <c r="D487" s="12"/>
      <c r="E487" s="12"/>
      <c r="F487" s="12"/>
      <c r="G487" s="12"/>
      <c r="H487" s="12"/>
      <c r="I487" s="12"/>
      <c r="J487" s="12"/>
      <c r="K487" s="12"/>
      <c r="L487" s="12"/>
      <c r="M487" s="12"/>
      <c r="N487" s="12"/>
      <c r="O487" s="12"/>
      <c r="P487" s="12"/>
      <c r="W487" s="12">
        <f>W$8/$E$465</f>
        <v>0</v>
      </c>
      <c r="X487" s="12">
        <f t="shared" ref="X487:AS487" si="476">(2*W533)/($E$466-(X$467-$C487))</f>
        <v>0</v>
      </c>
      <c r="Y487" s="12">
        <f t="shared" si="476"/>
        <v>0</v>
      </c>
      <c r="Z487" s="12">
        <f t="shared" si="476"/>
        <v>0</v>
      </c>
      <c r="AA487" s="12">
        <f t="shared" si="476"/>
        <v>0</v>
      </c>
      <c r="AB487" s="12">
        <f t="shared" si="476"/>
        <v>0</v>
      </c>
      <c r="AC487" s="12">
        <f t="shared" si="476"/>
        <v>0</v>
      </c>
      <c r="AD487" s="12">
        <f t="shared" si="476"/>
        <v>0</v>
      </c>
      <c r="AE487" s="12">
        <f t="shared" si="476"/>
        <v>0</v>
      </c>
      <c r="AF487" s="12">
        <f t="shared" si="476"/>
        <v>0</v>
      </c>
      <c r="AG487" s="12">
        <f t="shared" si="476"/>
        <v>0</v>
      </c>
      <c r="AH487" s="12">
        <f t="shared" si="476"/>
        <v>0</v>
      </c>
      <c r="AI487" s="12">
        <f t="shared" si="476"/>
        <v>0</v>
      </c>
      <c r="AJ487" s="12">
        <f t="shared" si="476"/>
        <v>0</v>
      </c>
      <c r="AK487" s="12">
        <f t="shared" si="476"/>
        <v>0</v>
      </c>
      <c r="AL487" s="12">
        <f t="shared" si="476"/>
        <v>0</v>
      </c>
      <c r="AM487" s="12">
        <f t="shared" si="476"/>
        <v>0</v>
      </c>
      <c r="AN487" s="12">
        <f t="shared" si="476"/>
        <v>0</v>
      </c>
      <c r="AO487" s="12">
        <f t="shared" si="476"/>
        <v>0</v>
      </c>
      <c r="AP487" s="12">
        <f t="shared" si="476"/>
        <v>0</v>
      </c>
      <c r="AQ487" s="12">
        <f t="shared" si="476"/>
        <v>0</v>
      </c>
      <c r="AR487" s="12">
        <f t="shared" si="476"/>
        <v>0</v>
      </c>
      <c r="AS487" s="12">
        <f t="shared" si="476"/>
        <v>0</v>
      </c>
      <c r="AT487" s="12"/>
      <c r="AU487" s="12"/>
      <c r="AV487" s="12"/>
      <c r="AW487" s="12"/>
      <c r="AX487" s="12"/>
      <c r="AY487" s="12"/>
      <c r="AZ487" s="12"/>
      <c r="BA487" s="12"/>
      <c r="BB487" s="12"/>
      <c r="BC487" s="12"/>
      <c r="BD487" s="12"/>
      <c r="BE487" s="12"/>
      <c r="BF487" s="12"/>
      <c r="BG487" s="12"/>
      <c r="BH487" s="12"/>
      <c r="BI487" s="12"/>
      <c r="BJ487" s="12"/>
    </row>
    <row r="488" spans="1:71" outlineLevel="1" x14ac:dyDescent="0.2">
      <c r="A488" s="305"/>
      <c r="C488" s="21">
        <f t="shared" si="458"/>
        <v>2036</v>
      </c>
      <c r="D488" s="12"/>
      <c r="E488" s="12"/>
      <c r="F488" s="12"/>
      <c r="G488" s="12"/>
      <c r="H488" s="12"/>
      <c r="I488" s="12"/>
      <c r="J488" s="12"/>
      <c r="K488" s="12"/>
      <c r="L488" s="12"/>
      <c r="M488" s="12"/>
      <c r="N488" s="12"/>
      <c r="O488" s="12"/>
      <c r="P488" s="12"/>
      <c r="X488" s="12">
        <f>X$8/$E$465</f>
        <v>0</v>
      </c>
      <c r="Y488" s="12">
        <f t="shared" ref="Y488:AS488" si="477">(2*X534)/($E$466-(Y$467-$C488))</f>
        <v>0</v>
      </c>
      <c r="Z488" s="12">
        <f t="shared" si="477"/>
        <v>0</v>
      </c>
      <c r="AA488" s="12">
        <f t="shared" si="477"/>
        <v>0</v>
      </c>
      <c r="AB488" s="12">
        <f t="shared" si="477"/>
        <v>0</v>
      </c>
      <c r="AC488" s="12">
        <f t="shared" si="477"/>
        <v>0</v>
      </c>
      <c r="AD488" s="12">
        <f t="shared" si="477"/>
        <v>0</v>
      </c>
      <c r="AE488" s="12">
        <f t="shared" si="477"/>
        <v>0</v>
      </c>
      <c r="AF488" s="12">
        <f t="shared" si="477"/>
        <v>0</v>
      </c>
      <c r="AG488" s="12">
        <f t="shared" si="477"/>
        <v>0</v>
      </c>
      <c r="AH488" s="12">
        <f t="shared" si="477"/>
        <v>0</v>
      </c>
      <c r="AI488" s="12">
        <f t="shared" si="477"/>
        <v>0</v>
      </c>
      <c r="AJ488" s="12">
        <f t="shared" si="477"/>
        <v>0</v>
      </c>
      <c r="AK488" s="12">
        <f t="shared" si="477"/>
        <v>0</v>
      </c>
      <c r="AL488" s="12">
        <f t="shared" si="477"/>
        <v>0</v>
      </c>
      <c r="AM488" s="12">
        <f t="shared" si="477"/>
        <v>0</v>
      </c>
      <c r="AN488" s="12">
        <f t="shared" si="477"/>
        <v>0</v>
      </c>
      <c r="AO488" s="12">
        <f t="shared" si="477"/>
        <v>0</v>
      </c>
      <c r="AP488" s="12">
        <f t="shared" si="477"/>
        <v>0</v>
      </c>
      <c r="AQ488" s="12">
        <f t="shared" si="477"/>
        <v>0</v>
      </c>
      <c r="AR488" s="12">
        <f t="shared" si="477"/>
        <v>0</v>
      </c>
      <c r="AS488" s="12">
        <f t="shared" si="477"/>
        <v>0</v>
      </c>
      <c r="AT488" s="12"/>
      <c r="AU488" s="12"/>
      <c r="AV488" s="12"/>
      <c r="AW488" s="12"/>
      <c r="AX488" s="12"/>
      <c r="AY488" s="12"/>
      <c r="AZ488" s="12"/>
      <c r="BA488" s="12"/>
      <c r="BB488" s="12"/>
      <c r="BC488" s="12"/>
      <c r="BD488" s="12"/>
      <c r="BE488" s="12"/>
      <c r="BF488" s="12"/>
      <c r="BG488" s="12"/>
      <c r="BH488" s="12"/>
      <c r="BI488" s="12"/>
      <c r="BJ488" s="12"/>
      <c r="BK488" s="12"/>
    </row>
    <row r="489" spans="1:71" outlineLevel="1" x14ac:dyDescent="0.2">
      <c r="A489" s="305"/>
      <c r="C489" s="21">
        <f t="shared" si="458"/>
        <v>2037</v>
      </c>
      <c r="D489" s="12"/>
      <c r="E489" s="12"/>
      <c r="F489" s="12"/>
      <c r="G489" s="12"/>
      <c r="H489" s="12"/>
      <c r="I489" s="12"/>
      <c r="J489" s="12"/>
      <c r="K489" s="12"/>
      <c r="L489" s="12"/>
      <c r="M489" s="12"/>
      <c r="N489" s="12"/>
      <c r="O489" s="12"/>
      <c r="P489" s="12"/>
      <c r="Y489" s="12">
        <f>Y$8/$E$465</f>
        <v>0</v>
      </c>
      <c r="Z489" s="12">
        <f t="shared" ref="Z489:AS489" si="478">(2*Y535)/($E$466-(Z$467-$C489))</f>
        <v>0</v>
      </c>
      <c r="AA489" s="12">
        <f t="shared" si="478"/>
        <v>0</v>
      </c>
      <c r="AB489" s="12">
        <f t="shared" si="478"/>
        <v>0</v>
      </c>
      <c r="AC489" s="12">
        <f t="shared" si="478"/>
        <v>0</v>
      </c>
      <c r="AD489" s="12">
        <f t="shared" si="478"/>
        <v>0</v>
      </c>
      <c r="AE489" s="12">
        <f t="shared" si="478"/>
        <v>0</v>
      </c>
      <c r="AF489" s="12">
        <f t="shared" si="478"/>
        <v>0</v>
      </c>
      <c r="AG489" s="12">
        <f t="shared" si="478"/>
        <v>0</v>
      </c>
      <c r="AH489" s="12">
        <f t="shared" si="478"/>
        <v>0</v>
      </c>
      <c r="AI489" s="12">
        <f t="shared" si="478"/>
        <v>0</v>
      </c>
      <c r="AJ489" s="12">
        <f t="shared" si="478"/>
        <v>0</v>
      </c>
      <c r="AK489" s="12">
        <f t="shared" si="478"/>
        <v>0</v>
      </c>
      <c r="AL489" s="12">
        <f t="shared" si="478"/>
        <v>0</v>
      </c>
      <c r="AM489" s="12">
        <f t="shared" si="478"/>
        <v>0</v>
      </c>
      <c r="AN489" s="12">
        <f t="shared" si="478"/>
        <v>0</v>
      </c>
      <c r="AO489" s="12">
        <f t="shared" si="478"/>
        <v>0</v>
      </c>
      <c r="AP489" s="12">
        <f t="shared" si="478"/>
        <v>0</v>
      </c>
      <c r="AQ489" s="12">
        <f t="shared" si="478"/>
        <v>0</v>
      </c>
      <c r="AR489" s="12">
        <f t="shared" si="478"/>
        <v>0</v>
      </c>
      <c r="AS489" s="12">
        <f t="shared" si="478"/>
        <v>0</v>
      </c>
      <c r="AT489" s="12"/>
      <c r="AU489" s="12"/>
      <c r="AV489" s="12"/>
      <c r="AW489" s="12"/>
      <c r="AX489" s="12"/>
      <c r="AY489" s="12"/>
      <c r="AZ489" s="12"/>
      <c r="BA489" s="12"/>
      <c r="BB489" s="12"/>
      <c r="BC489" s="12"/>
      <c r="BD489" s="12"/>
      <c r="BE489" s="12"/>
      <c r="BF489" s="12"/>
      <c r="BG489" s="12"/>
      <c r="BH489" s="12"/>
      <c r="BI489" s="12"/>
      <c r="BJ489" s="12"/>
      <c r="BK489" s="12"/>
      <c r="BL489" s="12"/>
    </row>
    <row r="490" spans="1:71" outlineLevel="1" x14ac:dyDescent="0.2">
      <c r="A490" s="305"/>
      <c r="C490" s="21">
        <f t="shared" si="458"/>
        <v>2038</v>
      </c>
      <c r="D490" s="12"/>
      <c r="E490" s="12"/>
      <c r="F490" s="12"/>
      <c r="G490" s="12"/>
      <c r="H490" s="12"/>
      <c r="I490" s="12"/>
      <c r="J490" s="12"/>
      <c r="K490" s="12"/>
      <c r="L490" s="12"/>
      <c r="M490" s="12"/>
      <c r="N490" s="12"/>
      <c r="O490" s="12"/>
      <c r="P490" s="12"/>
      <c r="Z490" s="12">
        <f>Z$8/$E$465</f>
        <v>0</v>
      </c>
      <c r="AA490" s="12">
        <f t="shared" ref="AA490:AS490" si="479">(2*Z536)/($E$466-(AA$467-$C490))</f>
        <v>0</v>
      </c>
      <c r="AB490" s="12">
        <f t="shared" si="479"/>
        <v>0</v>
      </c>
      <c r="AC490" s="12">
        <f t="shared" si="479"/>
        <v>0</v>
      </c>
      <c r="AD490" s="12">
        <f t="shared" si="479"/>
        <v>0</v>
      </c>
      <c r="AE490" s="12">
        <f t="shared" si="479"/>
        <v>0</v>
      </c>
      <c r="AF490" s="12">
        <f t="shared" si="479"/>
        <v>0</v>
      </c>
      <c r="AG490" s="12">
        <f t="shared" si="479"/>
        <v>0</v>
      </c>
      <c r="AH490" s="12">
        <f t="shared" si="479"/>
        <v>0</v>
      </c>
      <c r="AI490" s="12">
        <f t="shared" si="479"/>
        <v>0</v>
      </c>
      <c r="AJ490" s="12">
        <f t="shared" si="479"/>
        <v>0</v>
      </c>
      <c r="AK490" s="12">
        <f t="shared" si="479"/>
        <v>0</v>
      </c>
      <c r="AL490" s="12">
        <f t="shared" si="479"/>
        <v>0</v>
      </c>
      <c r="AM490" s="12">
        <f t="shared" si="479"/>
        <v>0</v>
      </c>
      <c r="AN490" s="12">
        <f t="shared" si="479"/>
        <v>0</v>
      </c>
      <c r="AO490" s="12">
        <f t="shared" si="479"/>
        <v>0</v>
      </c>
      <c r="AP490" s="12">
        <f t="shared" si="479"/>
        <v>0</v>
      </c>
      <c r="AQ490" s="12">
        <f t="shared" si="479"/>
        <v>0</v>
      </c>
      <c r="AR490" s="12">
        <f t="shared" si="479"/>
        <v>0</v>
      </c>
      <c r="AS490" s="12">
        <f t="shared" si="479"/>
        <v>0</v>
      </c>
      <c r="AT490" s="12"/>
      <c r="AU490" s="12"/>
      <c r="AV490" s="12"/>
      <c r="AW490" s="12"/>
      <c r="AX490" s="12"/>
      <c r="AY490" s="12"/>
      <c r="AZ490" s="12"/>
      <c r="BA490" s="12"/>
      <c r="BB490" s="12"/>
      <c r="BC490" s="12"/>
      <c r="BD490" s="12"/>
      <c r="BE490" s="12"/>
      <c r="BF490" s="12"/>
      <c r="BG490" s="12"/>
      <c r="BH490" s="12"/>
      <c r="BI490" s="12"/>
      <c r="BJ490" s="12"/>
      <c r="BK490" s="12"/>
      <c r="BL490" s="12"/>
      <c r="BM490" s="12"/>
    </row>
    <row r="491" spans="1:71" outlineLevel="1" x14ac:dyDescent="0.2">
      <c r="A491" s="305"/>
      <c r="C491" s="21">
        <f t="shared" si="458"/>
        <v>2039</v>
      </c>
      <c r="D491" s="12"/>
      <c r="E491" s="12"/>
      <c r="F491" s="12"/>
      <c r="G491" s="12"/>
      <c r="H491" s="12"/>
      <c r="I491" s="12"/>
      <c r="J491" s="12"/>
      <c r="K491" s="12"/>
      <c r="L491" s="12"/>
      <c r="M491" s="12"/>
      <c r="N491" s="12"/>
      <c r="O491" s="12"/>
      <c r="P491" s="12"/>
      <c r="AA491" s="12">
        <f>AA$8/$E$465</f>
        <v>0</v>
      </c>
      <c r="AB491" s="12">
        <f t="shared" ref="AB491:AS491" si="480">(2*AA537)/($E$466-(AB$467-$C491))</f>
        <v>0</v>
      </c>
      <c r="AC491" s="12">
        <f t="shared" si="480"/>
        <v>0</v>
      </c>
      <c r="AD491" s="12">
        <f t="shared" si="480"/>
        <v>0</v>
      </c>
      <c r="AE491" s="12">
        <f t="shared" si="480"/>
        <v>0</v>
      </c>
      <c r="AF491" s="12">
        <f t="shared" si="480"/>
        <v>0</v>
      </c>
      <c r="AG491" s="12">
        <f t="shared" si="480"/>
        <v>0</v>
      </c>
      <c r="AH491" s="12">
        <f t="shared" si="480"/>
        <v>0</v>
      </c>
      <c r="AI491" s="12">
        <f t="shared" si="480"/>
        <v>0</v>
      </c>
      <c r="AJ491" s="12">
        <f t="shared" si="480"/>
        <v>0</v>
      </c>
      <c r="AK491" s="12">
        <f t="shared" si="480"/>
        <v>0</v>
      </c>
      <c r="AL491" s="12">
        <f t="shared" si="480"/>
        <v>0</v>
      </c>
      <c r="AM491" s="12">
        <f t="shared" si="480"/>
        <v>0</v>
      </c>
      <c r="AN491" s="12">
        <f t="shared" si="480"/>
        <v>0</v>
      </c>
      <c r="AO491" s="12">
        <f t="shared" si="480"/>
        <v>0</v>
      </c>
      <c r="AP491" s="12">
        <f t="shared" si="480"/>
        <v>0</v>
      </c>
      <c r="AQ491" s="12">
        <f t="shared" si="480"/>
        <v>0</v>
      </c>
      <c r="AR491" s="12">
        <f t="shared" si="480"/>
        <v>0</v>
      </c>
      <c r="AS491" s="12">
        <f t="shared" si="480"/>
        <v>0</v>
      </c>
      <c r="AT491" s="12"/>
      <c r="AU491" s="12"/>
      <c r="AV491" s="12"/>
      <c r="AW491" s="12"/>
      <c r="AX491" s="12"/>
      <c r="AY491" s="12"/>
      <c r="AZ491" s="12"/>
      <c r="BA491" s="12"/>
      <c r="BB491" s="12"/>
      <c r="BC491" s="12"/>
      <c r="BD491" s="12"/>
      <c r="BE491" s="12"/>
      <c r="BF491" s="12"/>
      <c r="BG491" s="12"/>
      <c r="BH491" s="12"/>
      <c r="BI491" s="12"/>
      <c r="BJ491" s="12"/>
      <c r="BK491" s="12"/>
      <c r="BL491" s="12"/>
      <c r="BM491" s="12"/>
      <c r="BN491" s="12"/>
    </row>
    <row r="492" spans="1:71" outlineLevel="1" x14ac:dyDescent="0.2">
      <c r="A492" s="305"/>
      <c r="C492" s="21">
        <f t="shared" si="458"/>
        <v>2040</v>
      </c>
      <c r="D492" s="12"/>
      <c r="E492" s="12"/>
      <c r="F492" s="12"/>
      <c r="G492" s="12"/>
      <c r="H492" s="12"/>
      <c r="I492" s="12"/>
      <c r="J492" s="12"/>
      <c r="K492" s="12"/>
      <c r="L492" s="12"/>
      <c r="M492" s="12"/>
      <c r="N492" s="12"/>
      <c r="O492" s="12"/>
      <c r="P492" s="12"/>
      <c r="AB492" s="12">
        <f>AB$8/$E$465</f>
        <v>0</v>
      </c>
      <c r="AC492" s="12">
        <f t="shared" ref="AC492:AS492" si="481">(2*AB538)/($E$466-(AC$467-$C492))</f>
        <v>0</v>
      </c>
      <c r="AD492" s="12">
        <f t="shared" si="481"/>
        <v>0</v>
      </c>
      <c r="AE492" s="12">
        <f t="shared" si="481"/>
        <v>0</v>
      </c>
      <c r="AF492" s="12">
        <f t="shared" si="481"/>
        <v>0</v>
      </c>
      <c r="AG492" s="12">
        <f t="shared" si="481"/>
        <v>0</v>
      </c>
      <c r="AH492" s="12">
        <f t="shared" si="481"/>
        <v>0</v>
      </c>
      <c r="AI492" s="12">
        <f t="shared" si="481"/>
        <v>0</v>
      </c>
      <c r="AJ492" s="12">
        <f t="shared" si="481"/>
        <v>0</v>
      </c>
      <c r="AK492" s="12">
        <f t="shared" si="481"/>
        <v>0</v>
      </c>
      <c r="AL492" s="12">
        <f t="shared" si="481"/>
        <v>0</v>
      </c>
      <c r="AM492" s="12">
        <f t="shared" si="481"/>
        <v>0</v>
      </c>
      <c r="AN492" s="12">
        <f t="shared" si="481"/>
        <v>0</v>
      </c>
      <c r="AO492" s="12">
        <f t="shared" si="481"/>
        <v>0</v>
      </c>
      <c r="AP492" s="12">
        <f t="shared" si="481"/>
        <v>0</v>
      </c>
      <c r="AQ492" s="12">
        <f t="shared" si="481"/>
        <v>0</v>
      </c>
      <c r="AR492" s="12">
        <f t="shared" si="481"/>
        <v>0</v>
      </c>
      <c r="AS492" s="12">
        <f t="shared" si="481"/>
        <v>0</v>
      </c>
      <c r="AT492" s="12"/>
      <c r="AU492" s="12"/>
      <c r="AV492" s="12"/>
      <c r="AW492" s="12"/>
      <c r="AX492" s="12"/>
      <c r="AY492" s="12"/>
      <c r="AZ492" s="12"/>
      <c r="BA492" s="12"/>
      <c r="BB492" s="12"/>
      <c r="BC492" s="12"/>
      <c r="BD492" s="12"/>
      <c r="BE492" s="12"/>
      <c r="BF492" s="12"/>
      <c r="BG492" s="12"/>
      <c r="BH492" s="12"/>
      <c r="BI492" s="12"/>
      <c r="BJ492" s="12"/>
      <c r="BK492" s="12"/>
      <c r="BL492" s="12"/>
      <c r="BM492" s="12"/>
      <c r="BN492" s="12"/>
      <c r="BO492" s="12"/>
    </row>
    <row r="493" spans="1:71" outlineLevel="1" x14ac:dyDescent="0.2">
      <c r="A493" s="305"/>
      <c r="C493" s="21">
        <f t="shared" si="458"/>
        <v>2041</v>
      </c>
      <c r="D493" s="12"/>
      <c r="E493" s="12"/>
      <c r="F493" s="12"/>
      <c r="G493" s="12"/>
      <c r="H493" s="12"/>
      <c r="I493" s="12"/>
      <c r="J493" s="12"/>
      <c r="K493" s="12"/>
      <c r="L493" s="12"/>
      <c r="M493" s="12"/>
      <c r="N493" s="12"/>
      <c r="O493" s="12"/>
      <c r="P493" s="12"/>
      <c r="AC493" s="12">
        <f>AC$8/$E$465</f>
        <v>0</v>
      </c>
      <c r="AD493" s="12">
        <f t="shared" ref="AD493:AS493" si="482">(2*AC539)/($E$466-(AD$467-$C493))</f>
        <v>0</v>
      </c>
      <c r="AE493" s="12">
        <f t="shared" si="482"/>
        <v>0</v>
      </c>
      <c r="AF493" s="12">
        <f t="shared" si="482"/>
        <v>0</v>
      </c>
      <c r="AG493" s="12">
        <f t="shared" si="482"/>
        <v>0</v>
      </c>
      <c r="AH493" s="12">
        <f t="shared" si="482"/>
        <v>0</v>
      </c>
      <c r="AI493" s="12">
        <f t="shared" si="482"/>
        <v>0</v>
      </c>
      <c r="AJ493" s="12">
        <f t="shared" si="482"/>
        <v>0</v>
      </c>
      <c r="AK493" s="12">
        <f t="shared" si="482"/>
        <v>0</v>
      </c>
      <c r="AL493" s="12">
        <f t="shared" si="482"/>
        <v>0</v>
      </c>
      <c r="AM493" s="12">
        <f t="shared" si="482"/>
        <v>0</v>
      </c>
      <c r="AN493" s="12">
        <f t="shared" si="482"/>
        <v>0</v>
      </c>
      <c r="AO493" s="12">
        <f t="shared" si="482"/>
        <v>0</v>
      </c>
      <c r="AP493" s="12">
        <f t="shared" si="482"/>
        <v>0</v>
      </c>
      <c r="AQ493" s="12">
        <f t="shared" si="482"/>
        <v>0</v>
      </c>
      <c r="AR493" s="12">
        <f t="shared" si="482"/>
        <v>0</v>
      </c>
      <c r="AS493" s="12">
        <f t="shared" si="482"/>
        <v>0</v>
      </c>
      <c r="AT493" s="12"/>
      <c r="AU493" s="12"/>
      <c r="AV493" s="12"/>
      <c r="AW493" s="12"/>
      <c r="AX493" s="12"/>
      <c r="AY493" s="12"/>
      <c r="AZ493" s="12"/>
      <c r="BA493" s="12"/>
      <c r="BB493" s="12"/>
      <c r="BC493" s="12"/>
      <c r="BD493" s="12"/>
      <c r="BE493" s="12"/>
      <c r="BF493" s="12"/>
      <c r="BG493" s="12"/>
      <c r="BH493" s="12"/>
      <c r="BI493" s="12"/>
      <c r="BJ493" s="12"/>
      <c r="BK493" s="12"/>
      <c r="BL493" s="12"/>
      <c r="BM493" s="12"/>
      <c r="BN493" s="12"/>
      <c r="BO493" s="12"/>
      <c r="BP493" s="12"/>
    </row>
    <row r="494" spans="1:71" outlineLevel="1" x14ac:dyDescent="0.2">
      <c r="A494" s="305"/>
      <c r="C494" s="21">
        <f t="shared" si="458"/>
        <v>2042</v>
      </c>
      <c r="D494" s="12"/>
      <c r="E494" s="12"/>
      <c r="F494" s="12"/>
      <c r="G494" s="12"/>
      <c r="H494" s="12"/>
      <c r="I494" s="12"/>
      <c r="J494" s="12"/>
      <c r="K494" s="12"/>
      <c r="L494" s="12"/>
      <c r="M494" s="12"/>
      <c r="N494" s="12"/>
      <c r="O494" s="12"/>
      <c r="P494" s="12"/>
      <c r="AD494" s="12">
        <f>AD$8/$E$465</f>
        <v>0</v>
      </c>
      <c r="AE494" s="12">
        <f t="shared" ref="AE494:AS494" si="483">(2*AD540)/($E$466-(AE$467-$C494))</f>
        <v>0</v>
      </c>
      <c r="AF494" s="12">
        <f t="shared" si="483"/>
        <v>0</v>
      </c>
      <c r="AG494" s="12">
        <f t="shared" si="483"/>
        <v>0</v>
      </c>
      <c r="AH494" s="12">
        <f t="shared" si="483"/>
        <v>0</v>
      </c>
      <c r="AI494" s="12">
        <f t="shared" si="483"/>
        <v>0</v>
      </c>
      <c r="AJ494" s="12">
        <f t="shared" si="483"/>
        <v>0</v>
      </c>
      <c r="AK494" s="12">
        <f t="shared" si="483"/>
        <v>0</v>
      </c>
      <c r="AL494" s="12">
        <f t="shared" si="483"/>
        <v>0</v>
      </c>
      <c r="AM494" s="12">
        <f t="shared" si="483"/>
        <v>0</v>
      </c>
      <c r="AN494" s="12">
        <f t="shared" si="483"/>
        <v>0</v>
      </c>
      <c r="AO494" s="12">
        <f t="shared" si="483"/>
        <v>0</v>
      </c>
      <c r="AP494" s="12">
        <f t="shared" si="483"/>
        <v>0</v>
      </c>
      <c r="AQ494" s="12">
        <f t="shared" si="483"/>
        <v>0</v>
      </c>
      <c r="AR494" s="12">
        <f t="shared" si="483"/>
        <v>0</v>
      </c>
      <c r="AS494" s="12">
        <f t="shared" si="483"/>
        <v>0</v>
      </c>
      <c r="AT494" s="12"/>
      <c r="AU494" s="12"/>
      <c r="AV494" s="12"/>
      <c r="AW494" s="12"/>
      <c r="AX494" s="12"/>
      <c r="AY494" s="12"/>
      <c r="AZ494" s="12"/>
      <c r="BA494" s="12"/>
      <c r="BB494" s="12"/>
      <c r="BC494" s="12"/>
      <c r="BD494" s="12"/>
      <c r="BE494" s="12"/>
      <c r="BF494" s="12"/>
      <c r="BG494" s="12"/>
      <c r="BH494" s="12"/>
      <c r="BI494" s="12"/>
      <c r="BJ494" s="12"/>
      <c r="BK494" s="12"/>
      <c r="BL494" s="12"/>
      <c r="BM494" s="12"/>
      <c r="BN494" s="12"/>
      <c r="BO494" s="12"/>
      <c r="BP494" s="12"/>
      <c r="BQ494" s="12"/>
    </row>
    <row r="495" spans="1:71" outlineLevel="1" x14ac:dyDescent="0.2">
      <c r="A495" s="305"/>
      <c r="C495" s="21">
        <f t="shared" si="458"/>
        <v>2043</v>
      </c>
      <c r="D495" s="12"/>
      <c r="E495" s="12"/>
      <c r="F495" s="12"/>
      <c r="G495" s="12"/>
      <c r="H495" s="12"/>
      <c r="I495" s="12"/>
      <c r="J495" s="12"/>
      <c r="K495" s="12"/>
      <c r="L495" s="12"/>
      <c r="M495" s="12"/>
      <c r="N495" s="12"/>
      <c r="O495" s="12"/>
      <c r="P495" s="12"/>
      <c r="AE495" s="12">
        <f>AE$8/$E$465</f>
        <v>0</v>
      </c>
      <c r="AF495" s="12">
        <f t="shared" ref="AF495:AS495" si="484">(2*AE541)/($E$466-(AF$467-$C495))</f>
        <v>0</v>
      </c>
      <c r="AG495" s="12">
        <f t="shared" si="484"/>
        <v>0</v>
      </c>
      <c r="AH495" s="12">
        <f t="shared" si="484"/>
        <v>0</v>
      </c>
      <c r="AI495" s="12">
        <f t="shared" si="484"/>
        <v>0</v>
      </c>
      <c r="AJ495" s="12">
        <f t="shared" si="484"/>
        <v>0</v>
      </c>
      <c r="AK495" s="12">
        <f t="shared" si="484"/>
        <v>0</v>
      </c>
      <c r="AL495" s="12">
        <f t="shared" si="484"/>
        <v>0</v>
      </c>
      <c r="AM495" s="12">
        <f t="shared" si="484"/>
        <v>0</v>
      </c>
      <c r="AN495" s="12">
        <f t="shared" si="484"/>
        <v>0</v>
      </c>
      <c r="AO495" s="12">
        <f t="shared" si="484"/>
        <v>0</v>
      </c>
      <c r="AP495" s="12">
        <f t="shared" si="484"/>
        <v>0</v>
      </c>
      <c r="AQ495" s="12">
        <f t="shared" si="484"/>
        <v>0</v>
      </c>
      <c r="AR495" s="12">
        <f t="shared" si="484"/>
        <v>0</v>
      </c>
      <c r="AS495" s="12">
        <f t="shared" si="484"/>
        <v>0</v>
      </c>
      <c r="AT495" s="12"/>
      <c r="AU495" s="12"/>
      <c r="AV495" s="12"/>
      <c r="AW495" s="12"/>
      <c r="AX495" s="12"/>
      <c r="AY495" s="12"/>
      <c r="AZ495" s="12"/>
      <c r="BA495" s="12"/>
      <c r="BB495" s="12"/>
      <c r="BC495" s="12"/>
      <c r="BD495" s="12"/>
      <c r="BE495" s="12"/>
      <c r="BF495" s="12"/>
      <c r="BG495" s="12"/>
      <c r="BH495" s="12"/>
      <c r="BI495" s="12"/>
      <c r="BJ495" s="12"/>
      <c r="BK495" s="12"/>
      <c r="BL495" s="12"/>
      <c r="BM495" s="12"/>
      <c r="BN495" s="12"/>
      <c r="BO495" s="12"/>
      <c r="BP495" s="12"/>
      <c r="BQ495" s="12"/>
      <c r="BR495" s="12"/>
    </row>
    <row r="496" spans="1:71" outlineLevel="1" x14ac:dyDescent="0.2">
      <c r="A496" s="305"/>
      <c r="C496" s="21">
        <f t="shared" si="458"/>
        <v>2044</v>
      </c>
      <c r="D496" s="12"/>
      <c r="E496" s="12"/>
      <c r="F496" s="12"/>
      <c r="G496" s="12"/>
      <c r="H496" s="12"/>
      <c r="I496" s="12"/>
      <c r="J496" s="12"/>
      <c r="K496" s="12"/>
      <c r="L496" s="12"/>
      <c r="M496" s="12"/>
      <c r="N496" s="12"/>
      <c r="O496" s="12"/>
      <c r="P496" s="12"/>
      <c r="AF496" s="12">
        <f>AF$8/$E$465</f>
        <v>0</v>
      </c>
      <c r="AG496" s="12">
        <f t="shared" ref="AG496:AS496" si="485">(2*AF542)/($E$466-(AG$467-$C496))</f>
        <v>0</v>
      </c>
      <c r="AH496" s="12">
        <f t="shared" si="485"/>
        <v>0</v>
      </c>
      <c r="AI496" s="12">
        <f t="shared" si="485"/>
        <v>0</v>
      </c>
      <c r="AJ496" s="12">
        <f t="shared" si="485"/>
        <v>0</v>
      </c>
      <c r="AK496" s="12">
        <f t="shared" si="485"/>
        <v>0</v>
      </c>
      <c r="AL496" s="12">
        <f t="shared" si="485"/>
        <v>0</v>
      </c>
      <c r="AM496" s="12">
        <f t="shared" si="485"/>
        <v>0</v>
      </c>
      <c r="AN496" s="12">
        <f t="shared" si="485"/>
        <v>0</v>
      </c>
      <c r="AO496" s="12">
        <f t="shared" si="485"/>
        <v>0</v>
      </c>
      <c r="AP496" s="12">
        <f t="shared" si="485"/>
        <v>0</v>
      </c>
      <c r="AQ496" s="12">
        <f t="shared" si="485"/>
        <v>0</v>
      </c>
      <c r="AR496" s="12">
        <f t="shared" si="485"/>
        <v>0</v>
      </c>
      <c r="AS496" s="12">
        <f t="shared" si="485"/>
        <v>0</v>
      </c>
      <c r="AT496" s="12"/>
      <c r="AU496" s="12"/>
      <c r="AV496" s="12"/>
      <c r="AW496" s="12"/>
      <c r="AX496" s="12"/>
      <c r="AY496" s="12"/>
      <c r="AZ496" s="12"/>
      <c r="BA496" s="12"/>
      <c r="BB496" s="12"/>
      <c r="BC496" s="12"/>
      <c r="BD496" s="12"/>
      <c r="BE496" s="12"/>
      <c r="BF496" s="12"/>
      <c r="BG496" s="12"/>
      <c r="BH496" s="12"/>
      <c r="BI496" s="12"/>
      <c r="BJ496" s="12"/>
      <c r="BK496" s="12"/>
      <c r="BL496" s="12"/>
      <c r="BM496" s="12"/>
      <c r="BN496" s="12"/>
      <c r="BO496" s="12"/>
      <c r="BP496" s="12"/>
      <c r="BQ496" s="12"/>
      <c r="BR496" s="12"/>
      <c r="BS496" s="12"/>
    </row>
    <row r="497" spans="1:84" outlineLevel="1" x14ac:dyDescent="0.2">
      <c r="A497" s="305"/>
      <c r="C497" s="21">
        <f t="shared" si="458"/>
        <v>2045</v>
      </c>
      <c r="D497" s="12"/>
      <c r="E497" s="12"/>
      <c r="F497" s="12"/>
      <c r="G497" s="12"/>
      <c r="H497" s="12"/>
      <c r="I497" s="12"/>
      <c r="J497" s="12"/>
      <c r="K497" s="12"/>
      <c r="L497" s="12"/>
      <c r="M497" s="12"/>
      <c r="N497" s="12"/>
      <c r="O497" s="12"/>
      <c r="P497" s="12"/>
      <c r="AG497" s="12">
        <f>AG$8/$E$465</f>
        <v>0</v>
      </c>
      <c r="AH497" s="12">
        <f t="shared" ref="AH497:AS497" si="486">(2*AG543)/($E$466-(AH$467-$C497))</f>
        <v>0</v>
      </c>
      <c r="AI497" s="12">
        <f t="shared" si="486"/>
        <v>0</v>
      </c>
      <c r="AJ497" s="12">
        <f t="shared" si="486"/>
        <v>0</v>
      </c>
      <c r="AK497" s="12">
        <f t="shared" si="486"/>
        <v>0</v>
      </c>
      <c r="AL497" s="12">
        <f t="shared" si="486"/>
        <v>0</v>
      </c>
      <c r="AM497" s="12">
        <f t="shared" si="486"/>
        <v>0</v>
      </c>
      <c r="AN497" s="12">
        <f t="shared" si="486"/>
        <v>0</v>
      </c>
      <c r="AO497" s="12">
        <f t="shared" si="486"/>
        <v>0</v>
      </c>
      <c r="AP497" s="12">
        <f t="shared" si="486"/>
        <v>0</v>
      </c>
      <c r="AQ497" s="12">
        <f t="shared" si="486"/>
        <v>0</v>
      </c>
      <c r="AR497" s="12">
        <f t="shared" si="486"/>
        <v>0</v>
      </c>
      <c r="AS497" s="12">
        <f t="shared" si="486"/>
        <v>0</v>
      </c>
      <c r="AT497" s="12"/>
      <c r="AU497" s="12"/>
      <c r="AV497" s="12"/>
      <c r="AW497" s="12"/>
      <c r="AX497" s="12"/>
      <c r="AY497" s="12"/>
      <c r="AZ497" s="12"/>
      <c r="BA497" s="12"/>
      <c r="BB497" s="12"/>
      <c r="BC497" s="12"/>
      <c r="BD497" s="12"/>
      <c r="BE497" s="12"/>
      <c r="BF497" s="12"/>
      <c r="BG497" s="12"/>
      <c r="BH497" s="12"/>
      <c r="BI497" s="12"/>
      <c r="BJ497" s="12"/>
      <c r="BK497" s="12"/>
      <c r="BL497" s="12"/>
      <c r="BM497" s="12"/>
      <c r="BN497" s="12"/>
      <c r="BO497" s="12"/>
      <c r="BP497" s="12"/>
      <c r="BQ497" s="12"/>
      <c r="BR497" s="12"/>
      <c r="BS497" s="12"/>
      <c r="BT497" s="12"/>
    </row>
    <row r="498" spans="1:84" outlineLevel="1" x14ac:dyDescent="0.2">
      <c r="A498" s="305"/>
      <c r="C498" s="21">
        <f t="shared" si="458"/>
        <v>2046</v>
      </c>
      <c r="D498" s="12"/>
      <c r="E498" s="12"/>
      <c r="F498" s="12"/>
      <c r="G498" s="12"/>
      <c r="H498" s="12"/>
      <c r="I498" s="12"/>
      <c r="J498" s="12"/>
      <c r="K498" s="12"/>
      <c r="L498" s="12"/>
      <c r="M498" s="12"/>
      <c r="N498" s="12"/>
      <c r="O498" s="12"/>
      <c r="P498" s="12"/>
      <c r="AH498" s="12">
        <f>AH$8/$E$465</f>
        <v>0</v>
      </c>
      <c r="AI498" s="12">
        <f t="shared" ref="AI498:AS498" si="487">(2*AH544)/($E$466-(AI$467-$C498))</f>
        <v>0</v>
      </c>
      <c r="AJ498" s="12">
        <f t="shared" si="487"/>
        <v>0</v>
      </c>
      <c r="AK498" s="12">
        <f t="shared" si="487"/>
        <v>0</v>
      </c>
      <c r="AL498" s="12">
        <f t="shared" si="487"/>
        <v>0</v>
      </c>
      <c r="AM498" s="12">
        <f t="shared" si="487"/>
        <v>0</v>
      </c>
      <c r="AN498" s="12">
        <f t="shared" si="487"/>
        <v>0</v>
      </c>
      <c r="AO498" s="12">
        <f t="shared" si="487"/>
        <v>0</v>
      </c>
      <c r="AP498" s="12">
        <f t="shared" si="487"/>
        <v>0</v>
      </c>
      <c r="AQ498" s="12">
        <f t="shared" si="487"/>
        <v>0</v>
      </c>
      <c r="AR498" s="12">
        <f t="shared" si="487"/>
        <v>0</v>
      </c>
      <c r="AS498" s="12">
        <f t="shared" si="487"/>
        <v>0</v>
      </c>
      <c r="AT498" s="12"/>
      <c r="AU498" s="12"/>
      <c r="AV498" s="12"/>
      <c r="AW498" s="12"/>
      <c r="AX498" s="12"/>
      <c r="AY498" s="12"/>
      <c r="AZ498" s="12"/>
      <c r="BA498" s="12"/>
      <c r="BB498" s="12"/>
      <c r="BC498" s="12"/>
      <c r="BD498" s="12"/>
      <c r="BE498" s="12"/>
      <c r="BF498" s="12"/>
      <c r="BG498" s="12"/>
      <c r="BH498" s="12"/>
      <c r="BI498" s="12"/>
      <c r="BJ498" s="12"/>
      <c r="BK498" s="12"/>
      <c r="BL498" s="12"/>
      <c r="BM498" s="12"/>
      <c r="BN498" s="12"/>
      <c r="BO498" s="12"/>
      <c r="BP498" s="12"/>
      <c r="BQ498" s="12"/>
      <c r="BR498" s="12"/>
      <c r="BS498" s="12"/>
      <c r="BT498" s="12"/>
      <c r="BU498" s="12"/>
    </row>
    <row r="499" spans="1:84" outlineLevel="1" x14ac:dyDescent="0.2">
      <c r="A499" s="305"/>
      <c r="C499" s="21">
        <f t="shared" si="458"/>
        <v>2047</v>
      </c>
      <c r="D499" s="12"/>
      <c r="E499" s="12"/>
      <c r="F499" s="12"/>
      <c r="G499" s="12"/>
      <c r="H499" s="12"/>
      <c r="I499" s="12"/>
      <c r="J499" s="12"/>
      <c r="K499" s="12"/>
      <c r="L499" s="12"/>
      <c r="M499" s="12"/>
      <c r="N499" s="12"/>
      <c r="O499" s="12"/>
      <c r="P499" s="12"/>
      <c r="AI499" s="12">
        <f>AI$8/$E$465</f>
        <v>0</v>
      </c>
      <c r="AJ499" s="12">
        <f t="shared" ref="AJ499:AS499" si="488">(2*AI545)/($E$466-(AJ$467-$C499))</f>
        <v>0</v>
      </c>
      <c r="AK499" s="12">
        <f t="shared" si="488"/>
        <v>0</v>
      </c>
      <c r="AL499" s="12">
        <f t="shared" si="488"/>
        <v>0</v>
      </c>
      <c r="AM499" s="12">
        <f t="shared" si="488"/>
        <v>0</v>
      </c>
      <c r="AN499" s="12">
        <f t="shared" si="488"/>
        <v>0</v>
      </c>
      <c r="AO499" s="12">
        <f t="shared" si="488"/>
        <v>0</v>
      </c>
      <c r="AP499" s="12">
        <f t="shared" si="488"/>
        <v>0</v>
      </c>
      <c r="AQ499" s="12">
        <f t="shared" si="488"/>
        <v>0</v>
      </c>
      <c r="AR499" s="12">
        <f t="shared" si="488"/>
        <v>0</v>
      </c>
      <c r="AS499" s="12">
        <f t="shared" si="488"/>
        <v>0</v>
      </c>
      <c r="AT499" s="12"/>
      <c r="AU499" s="12"/>
      <c r="AV499" s="12"/>
      <c r="AW499" s="12"/>
      <c r="AX499" s="12"/>
      <c r="AY499" s="12"/>
      <c r="AZ499" s="12"/>
      <c r="BA499" s="12"/>
      <c r="BB499" s="12"/>
      <c r="BC499" s="12"/>
      <c r="BD499" s="12"/>
      <c r="BE499" s="12"/>
      <c r="BF499" s="12"/>
      <c r="BG499" s="12"/>
      <c r="BH499" s="12"/>
      <c r="BI499" s="12"/>
      <c r="BJ499" s="12"/>
      <c r="BK499" s="12"/>
      <c r="BL499" s="12"/>
      <c r="BM499" s="12"/>
      <c r="BN499" s="12"/>
      <c r="BO499" s="12"/>
      <c r="BP499" s="12"/>
      <c r="BQ499" s="12"/>
      <c r="BR499" s="12"/>
      <c r="BS499" s="12"/>
      <c r="BT499" s="12"/>
      <c r="BU499" s="12"/>
      <c r="BV499" s="12"/>
    </row>
    <row r="500" spans="1:84" outlineLevel="1" x14ac:dyDescent="0.2">
      <c r="A500" s="305"/>
      <c r="C500" s="21">
        <f t="shared" si="458"/>
        <v>2048</v>
      </c>
      <c r="D500" s="12"/>
      <c r="E500" s="12"/>
      <c r="F500" s="12"/>
      <c r="G500" s="12"/>
      <c r="H500" s="12"/>
      <c r="I500" s="12"/>
      <c r="J500" s="12"/>
      <c r="K500" s="12"/>
      <c r="L500" s="12"/>
      <c r="M500" s="12"/>
      <c r="N500" s="12"/>
      <c r="O500" s="12"/>
      <c r="P500" s="12"/>
      <c r="AJ500" s="12">
        <f>AJ$8/$E$465</f>
        <v>0</v>
      </c>
      <c r="AK500" s="12">
        <f t="shared" ref="AK500:AS500" si="489">(2*AJ546)/($E$466-(AK$467-$C500))</f>
        <v>0</v>
      </c>
      <c r="AL500" s="12">
        <f t="shared" si="489"/>
        <v>0</v>
      </c>
      <c r="AM500" s="12">
        <f t="shared" si="489"/>
        <v>0</v>
      </c>
      <c r="AN500" s="12">
        <f t="shared" si="489"/>
        <v>0</v>
      </c>
      <c r="AO500" s="12">
        <f t="shared" si="489"/>
        <v>0</v>
      </c>
      <c r="AP500" s="12">
        <f t="shared" si="489"/>
        <v>0</v>
      </c>
      <c r="AQ500" s="12">
        <f t="shared" si="489"/>
        <v>0</v>
      </c>
      <c r="AR500" s="12">
        <f t="shared" si="489"/>
        <v>0</v>
      </c>
      <c r="AS500" s="12">
        <f t="shared" si="489"/>
        <v>0</v>
      </c>
      <c r="AT500" s="12"/>
      <c r="AU500" s="12"/>
      <c r="AV500" s="12"/>
      <c r="AW500" s="12"/>
      <c r="AX500" s="12"/>
      <c r="AY500" s="12"/>
      <c r="AZ500" s="12"/>
      <c r="BA500" s="12"/>
      <c r="BB500" s="12"/>
      <c r="BC500" s="12"/>
      <c r="BD500" s="12"/>
      <c r="BE500" s="12"/>
      <c r="BF500" s="12"/>
      <c r="BG500" s="12"/>
      <c r="BH500" s="12"/>
      <c r="BI500" s="12"/>
      <c r="BJ500" s="12"/>
      <c r="BK500" s="12"/>
      <c r="BL500" s="12"/>
      <c r="BM500" s="12"/>
      <c r="BN500" s="12"/>
      <c r="BO500" s="12"/>
      <c r="BP500" s="12"/>
      <c r="BQ500" s="12"/>
      <c r="BR500" s="12"/>
      <c r="BS500" s="12"/>
      <c r="BT500" s="12"/>
      <c r="BU500" s="12"/>
      <c r="BV500" s="12"/>
      <c r="BW500" s="12"/>
    </row>
    <row r="501" spans="1:84" outlineLevel="1" x14ac:dyDescent="0.2">
      <c r="A501" s="305"/>
      <c r="C501" s="21">
        <f t="shared" si="458"/>
        <v>2049</v>
      </c>
      <c r="D501" s="12"/>
      <c r="E501" s="12"/>
      <c r="F501" s="12"/>
      <c r="G501" s="12"/>
      <c r="H501" s="12"/>
      <c r="I501" s="12"/>
      <c r="J501" s="12"/>
      <c r="K501" s="12"/>
      <c r="L501" s="12"/>
      <c r="M501" s="12"/>
      <c r="N501" s="12"/>
      <c r="O501" s="12"/>
      <c r="P501" s="12"/>
      <c r="AK501" s="12">
        <f>AK$8/$E$465</f>
        <v>0</v>
      </c>
      <c r="AL501" s="12">
        <f t="shared" ref="AL501:AS501" si="490">(2*AK547)/($E$466-(AL$467-$C501))</f>
        <v>0</v>
      </c>
      <c r="AM501" s="12">
        <f t="shared" si="490"/>
        <v>0</v>
      </c>
      <c r="AN501" s="12">
        <f t="shared" si="490"/>
        <v>0</v>
      </c>
      <c r="AO501" s="12">
        <f t="shared" si="490"/>
        <v>0</v>
      </c>
      <c r="AP501" s="12">
        <f t="shared" si="490"/>
        <v>0</v>
      </c>
      <c r="AQ501" s="12">
        <f t="shared" si="490"/>
        <v>0</v>
      </c>
      <c r="AR501" s="12">
        <f t="shared" si="490"/>
        <v>0</v>
      </c>
      <c r="AS501" s="12">
        <f t="shared" si="490"/>
        <v>0</v>
      </c>
      <c r="AT501" s="12"/>
      <c r="AU501" s="12"/>
      <c r="AV501" s="12"/>
      <c r="AW501" s="12"/>
      <c r="AX501" s="12"/>
      <c r="AY501" s="12"/>
      <c r="AZ501" s="12"/>
      <c r="BA501" s="12"/>
      <c r="BB501" s="12"/>
      <c r="BC501" s="12"/>
      <c r="BD501" s="12"/>
      <c r="BE501" s="12"/>
      <c r="BF501" s="12"/>
      <c r="BG501" s="12"/>
      <c r="BH501" s="12"/>
      <c r="BI501" s="12"/>
      <c r="BJ501" s="12"/>
      <c r="BK501" s="12"/>
      <c r="BL501" s="12"/>
      <c r="BM501" s="12"/>
      <c r="BN501" s="12"/>
      <c r="BO501" s="12"/>
      <c r="BP501" s="12"/>
      <c r="BQ501" s="12"/>
      <c r="BR501" s="12"/>
      <c r="BS501" s="12"/>
      <c r="BT501" s="12"/>
      <c r="BU501" s="12"/>
      <c r="BV501" s="12"/>
      <c r="BW501" s="12"/>
      <c r="BX501" s="12"/>
    </row>
    <row r="502" spans="1:84" outlineLevel="1" x14ac:dyDescent="0.2">
      <c r="A502" s="305"/>
      <c r="C502" s="21">
        <f t="shared" si="458"/>
        <v>2050</v>
      </c>
      <c r="D502" s="12"/>
      <c r="E502" s="12"/>
      <c r="F502" s="12"/>
      <c r="G502" s="12"/>
      <c r="H502" s="12"/>
      <c r="I502" s="12"/>
      <c r="J502" s="12"/>
      <c r="K502" s="12"/>
      <c r="L502" s="12"/>
      <c r="M502" s="12"/>
      <c r="N502" s="12"/>
      <c r="O502" s="12"/>
      <c r="P502" s="12"/>
      <c r="AK502" s="12"/>
      <c r="AL502" s="12">
        <f>AL$8/$E$465</f>
        <v>0</v>
      </c>
      <c r="AM502" s="12">
        <f t="shared" ref="AM502:AS502" si="491">(2*AL548)/($E$466-(AM$467-$C502))</f>
        <v>0</v>
      </c>
      <c r="AN502" s="12">
        <f t="shared" si="491"/>
        <v>0</v>
      </c>
      <c r="AO502" s="12">
        <f t="shared" si="491"/>
        <v>0</v>
      </c>
      <c r="AP502" s="12">
        <f t="shared" si="491"/>
        <v>0</v>
      </c>
      <c r="AQ502" s="12">
        <f t="shared" si="491"/>
        <v>0</v>
      </c>
      <c r="AR502" s="12">
        <f t="shared" si="491"/>
        <v>0</v>
      </c>
      <c r="AS502" s="12">
        <f t="shared" si="491"/>
        <v>0</v>
      </c>
      <c r="AT502" s="12"/>
      <c r="AU502" s="12"/>
      <c r="AV502" s="12"/>
      <c r="AW502" s="12"/>
      <c r="AX502" s="12"/>
      <c r="AY502" s="12"/>
      <c r="AZ502" s="12"/>
      <c r="BA502" s="12"/>
      <c r="BB502" s="12"/>
      <c r="BC502" s="12"/>
      <c r="BD502" s="12"/>
      <c r="BE502" s="12"/>
      <c r="BF502" s="12"/>
      <c r="BG502" s="12"/>
      <c r="BH502" s="12"/>
      <c r="BI502" s="12"/>
      <c r="BJ502" s="12"/>
      <c r="BK502" s="12"/>
      <c r="BL502" s="12"/>
      <c r="BM502" s="12"/>
      <c r="BN502" s="12"/>
      <c r="BO502" s="12"/>
      <c r="BP502" s="12"/>
      <c r="BQ502" s="12"/>
      <c r="BR502" s="12"/>
      <c r="BS502" s="12"/>
      <c r="BT502" s="12"/>
      <c r="BU502" s="12"/>
      <c r="BV502" s="12"/>
      <c r="BW502" s="12"/>
      <c r="BX502" s="12"/>
      <c r="BY502" s="12"/>
    </row>
    <row r="503" spans="1:84" outlineLevel="1" x14ac:dyDescent="0.2">
      <c r="A503" s="305"/>
      <c r="C503" s="21">
        <f t="shared" si="458"/>
        <v>2051</v>
      </c>
      <c r="D503" s="12"/>
      <c r="E503" s="12"/>
      <c r="F503" s="12"/>
      <c r="G503" s="12"/>
      <c r="H503" s="12"/>
      <c r="I503" s="12"/>
      <c r="J503" s="12"/>
      <c r="K503" s="12"/>
      <c r="L503" s="12"/>
      <c r="M503" s="12"/>
      <c r="N503" s="12"/>
      <c r="O503" s="12"/>
      <c r="P503" s="12"/>
      <c r="AK503" s="12"/>
      <c r="AM503" s="12">
        <f>AM$8/$E$465</f>
        <v>0</v>
      </c>
      <c r="AN503" s="12">
        <f t="shared" ref="AN503:AS503" si="492">(2*AM549)/($E$466-(AN$467-$C503))</f>
        <v>0</v>
      </c>
      <c r="AO503" s="12">
        <f t="shared" si="492"/>
        <v>0</v>
      </c>
      <c r="AP503" s="12">
        <f t="shared" si="492"/>
        <v>0</v>
      </c>
      <c r="AQ503" s="12">
        <f t="shared" si="492"/>
        <v>0</v>
      </c>
      <c r="AR503" s="12">
        <f t="shared" si="492"/>
        <v>0</v>
      </c>
      <c r="AS503" s="12">
        <f t="shared" si="492"/>
        <v>0</v>
      </c>
      <c r="AT503" s="12"/>
      <c r="AU503" s="12"/>
      <c r="AV503" s="12"/>
      <c r="AW503" s="12"/>
      <c r="AX503" s="12"/>
      <c r="AY503" s="12"/>
      <c r="AZ503" s="12"/>
      <c r="BA503" s="12"/>
      <c r="BB503" s="12"/>
      <c r="BC503" s="12"/>
      <c r="BD503" s="12"/>
      <c r="BE503" s="12"/>
      <c r="BF503" s="12"/>
      <c r="BG503" s="12"/>
      <c r="BH503" s="12"/>
      <c r="BI503" s="12"/>
      <c r="BJ503" s="12"/>
      <c r="BK503" s="12"/>
      <c r="BL503" s="12"/>
      <c r="BM503" s="12"/>
      <c r="BN503" s="12"/>
      <c r="BO503" s="12"/>
      <c r="BP503" s="12"/>
      <c r="BQ503" s="12"/>
      <c r="BR503" s="12"/>
      <c r="BS503" s="12"/>
      <c r="BT503" s="12"/>
      <c r="BU503" s="12"/>
      <c r="BV503" s="12"/>
      <c r="BW503" s="12"/>
      <c r="BX503" s="12"/>
      <c r="BY503" s="12"/>
      <c r="BZ503" s="12"/>
    </row>
    <row r="504" spans="1:84" outlineLevel="1" x14ac:dyDescent="0.2">
      <c r="A504" s="305"/>
      <c r="C504" s="21">
        <f t="shared" si="458"/>
        <v>2052</v>
      </c>
      <c r="D504" s="12"/>
      <c r="E504" s="12"/>
      <c r="F504" s="12"/>
      <c r="G504" s="12"/>
      <c r="H504" s="12"/>
      <c r="I504" s="12"/>
      <c r="J504" s="12"/>
      <c r="K504" s="12"/>
      <c r="L504" s="12"/>
      <c r="M504" s="12"/>
      <c r="N504" s="12"/>
      <c r="O504" s="12"/>
      <c r="P504" s="12"/>
      <c r="AK504" s="12"/>
      <c r="AN504" s="12">
        <f>AN$8/$E$465</f>
        <v>0</v>
      </c>
      <c r="AO504" s="12">
        <f>(2*AN550)/($E$466-(AO$467-$C504))</f>
        <v>0</v>
      </c>
      <c r="AP504" s="12">
        <f>(2*AO550)/($E$466-(AP$467-$C504))</f>
        <v>0</v>
      </c>
      <c r="AQ504" s="12">
        <f>(2*AP550)/($E$466-(AQ$467-$C504))</f>
        <v>0</v>
      </c>
      <c r="AR504" s="12">
        <f>(2*AQ550)/($E$466-(AR$467-$C504))</f>
        <v>0</v>
      </c>
      <c r="AS504" s="12">
        <f>(2*AR550)/($E$466-(AS$467-$C504))</f>
        <v>0</v>
      </c>
      <c r="AT504" s="12"/>
      <c r="AU504" s="12"/>
      <c r="AV504" s="12"/>
      <c r="AW504" s="12"/>
      <c r="AX504" s="12"/>
      <c r="AY504" s="12"/>
      <c r="AZ504" s="12"/>
      <c r="BA504" s="12"/>
      <c r="BB504" s="12"/>
      <c r="BC504" s="12"/>
      <c r="BD504" s="12"/>
      <c r="BE504" s="12"/>
      <c r="BF504" s="12"/>
      <c r="BG504" s="12"/>
      <c r="BH504" s="12"/>
      <c r="BI504" s="12"/>
      <c r="BJ504" s="12"/>
      <c r="BK504" s="12"/>
      <c r="BL504" s="12"/>
      <c r="BM504" s="12"/>
      <c r="BN504" s="12"/>
      <c r="BO504" s="12"/>
      <c r="BP504" s="12"/>
      <c r="BQ504" s="12"/>
      <c r="BR504" s="12"/>
      <c r="BS504" s="12"/>
      <c r="BT504" s="12"/>
      <c r="BU504" s="12"/>
      <c r="BV504" s="12"/>
      <c r="BW504" s="12"/>
      <c r="BX504" s="12"/>
      <c r="BY504" s="12"/>
      <c r="BZ504" s="12"/>
      <c r="CA504" s="12"/>
    </row>
    <row r="505" spans="1:84" outlineLevel="1" x14ac:dyDescent="0.2">
      <c r="A505" s="305"/>
      <c r="C505" s="21">
        <f t="shared" si="458"/>
        <v>2053</v>
      </c>
      <c r="D505" s="12"/>
      <c r="E505" s="12"/>
      <c r="F505" s="12"/>
      <c r="G505" s="12"/>
      <c r="H505" s="12"/>
      <c r="I505" s="12"/>
      <c r="J505" s="12"/>
      <c r="K505" s="12"/>
      <c r="L505" s="12"/>
      <c r="M505" s="12"/>
      <c r="N505" s="12"/>
      <c r="O505" s="12"/>
      <c r="P505" s="12"/>
      <c r="AK505" s="12"/>
      <c r="AO505" s="12">
        <f>AO$8/$E$465</f>
        <v>0</v>
      </c>
      <c r="AP505" s="12">
        <f>(2*AO551)/($E$466-(AP$467-$C505))</f>
        <v>0</v>
      </c>
      <c r="AQ505" s="12">
        <f>(2*AP551)/($E$466-(AQ$467-$C505))</f>
        <v>0</v>
      </c>
      <c r="AR505" s="12">
        <f>(2*AQ551)/($E$466-(AR$467-$C505))</f>
        <v>0</v>
      </c>
      <c r="AS505" s="12">
        <f>(2*AR551)/($E$466-(AS$467-$C505))</f>
        <v>0</v>
      </c>
      <c r="AT505" s="12"/>
      <c r="AU505" s="12"/>
      <c r="AV505" s="12"/>
      <c r="AW505" s="12"/>
      <c r="AX505" s="12"/>
      <c r="AY505" s="12"/>
      <c r="AZ505" s="12"/>
      <c r="BA505" s="12"/>
      <c r="BB505" s="12"/>
      <c r="BC505" s="12"/>
      <c r="BD505" s="12"/>
      <c r="BE505" s="12"/>
      <c r="BF505" s="12"/>
      <c r="BG505" s="12"/>
      <c r="BH505" s="12"/>
      <c r="BI505" s="12"/>
      <c r="BJ505" s="12"/>
      <c r="BK505" s="12"/>
      <c r="BL505" s="12"/>
      <c r="BM505" s="12"/>
      <c r="BN505" s="12"/>
      <c r="BO505" s="12"/>
      <c r="BP505" s="12"/>
      <c r="BQ505" s="12"/>
      <c r="BR505" s="12"/>
      <c r="BS505" s="12"/>
      <c r="BT505" s="12"/>
      <c r="BU505" s="12"/>
      <c r="BV505" s="12"/>
      <c r="BW505" s="12"/>
      <c r="BX505" s="12"/>
      <c r="BY505" s="12"/>
      <c r="BZ505" s="12"/>
      <c r="CA505" s="12"/>
      <c r="CB505" s="12"/>
    </row>
    <row r="506" spans="1:84" outlineLevel="1" x14ac:dyDescent="0.2">
      <c r="A506" s="305"/>
      <c r="C506" s="21">
        <f t="shared" si="458"/>
        <v>2054</v>
      </c>
      <c r="D506" s="12"/>
      <c r="E506" s="12"/>
      <c r="F506" s="12"/>
      <c r="G506" s="12"/>
      <c r="H506" s="12"/>
      <c r="I506" s="12"/>
      <c r="J506" s="12"/>
      <c r="K506" s="12"/>
      <c r="L506" s="12"/>
      <c r="M506" s="12"/>
      <c r="N506" s="12"/>
      <c r="O506" s="12"/>
      <c r="P506" s="12"/>
      <c r="AK506" s="12"/>
      <c r="AP506" s="12">
        <f>AP$8/$E$465</f>
        <v>0</v>
      </c>
      <c r="AQ506" s="12">
        <f>(2*AP552)/($E$466-(AQ$467-$C506))</f>
        <v>0</v>
      </c>
      <c r="AR506" s="12">
        <f>(2*AQ552)/($E$466-(AR$467-$C506))</f>
        <v>0</v>
      </c>
      <c r="AS506" s="12">
        <f>(2*AR552)/($E$466-(AS$467-$C506))</f>
        <v>0</v>
      </c>
      <c r="AT506" s="12"/>
      <c r="AU506" s="12"/>
      <c r="AV506" s="12"/>
      <c r="AW506" s="12"/>
      <c r="AX506" s="12"/>
      <c r="AY506" s="12"/>
      <c r="AZ506" s="12"/>
      <c r="BA506" s="12"/>
      <c r="BB506" s="12"/>
      <c r="BC506" s="12"/>
      <c r="BD506" s="12"/>
      <c r="BE506" s="12"/>
      <c r="BF506" s="12"/>
      <c r="BG506" s="12"/>
      <c r="BH506" s="12"/>
      <c r="BI506" s="12"/>
      <c r="BJ506" s="12"/>
      <c r="BK506" s="12"/>
      <c r="BL506" s="12"/>
      <c r="BM506" s="12"/>
      <c r="BN506" s="12"/>
      <c r="BO506" s="12"/>
      <c r="BP506" s="12"/>
      <c r="BQ506" s="12"/>
      <c r="BR506" s="12"/>
      <c r="BS506" s="12"/>
      <c r="BT506" s="12"/>
      <c r="BU506" s="12"/>
      <c r="BV506" s="12"/>
      <c r="BW506" s="12"/>
      <c r="BX506" s="12"/>
      <c r="BY506" s="12"/>
      <c r="BZ506" s="12"/>
      <c r="CA506" s="12"/>
      <c r="CB506" s="12"/>
      <c r="CC506" s="12"/>
    </row>
    <row r="507" spans="1:84" outlineLevel="1" x14ac:dyDescent="0.2">
      <c r="A507" s="305"/>
      <c r="C507" s="21">
        <f t="shared" si="458"/>
        <v>2055</v>
      </c>
      <c r="D507" s="12"/>
      <c r="E507" s="12"/>
      <c r="F507" s="12"/>
      <c r="G507" s="12"/>
      <c r="H507" s="12"/>
      <c r="I507" s="12"/>
      <c r="J507" s="12"/>
      <c r="K507" s="12"/>
      <c r="L507" s="12"/>
      <c r="M507" s="12"/>
      <c r="N507" s="12"/>
      <c r="O507" s="12"/>
      <c r="P507" s="12"/>
      <c r="AQ507" s="12">
        <f>AQ$8/$E$465</f>
        <v>0</v>
      </c>
      <c r="AR507" s="12">
        <f>(2*AQ553)/($E$466-(AR$467-$C507))</f>
        <v>0</v>
      </c>
      <c r="AS507" s="12">
        <f>(2*AR553)/($E$466-(AS$467-$C507))</f>
        <v>0</v>
      </c>
      <c r="AT507" s="12"/>
      <c r="AU507" s="12"/>
      <c r="AV507" s="12"/>
      <c r="AW507" s="12"/>
      <c r="AX507" s="12"/>
      <c r="AY507" s="12"/>
      <c r="AZ507" s="12"/>
      <c r="BA507" s="12"/>
      <c r="BB507" s="12"/>
      <c r="BC507" s="12"/>
      <c r="BD507" s="12"/>
      <c r="BE507" s="12"/>
      <c r="BF507" s="12"/>
      <c r="BG507" s="12"/>
      <c r="BH507" s="12"/>
      <c r="BI507" s="12"/>
      <c r="BJ507" s="12"/>
      <c r="BK507" s="12"/>
      <c r="BL507" s="12"/>
      <c r="BM507" s="12"/>
      <c r="BN507" s="12"/>
      <c r="BO507" s="12"/>
      <c r="BP507" s="12"/>
      <c r="BQ507" s="12"/>
      <c r="BR507" s="12"/>
      <c r="BS507" s="12"/>
      <c r="BT507" s="12"/>
      <c r="BU507" s="12"/>
      <c r="BV507" s="12"/>
      <c r="BW507" s="12"/>
      <c r="BX507" s="12"/>
      <c r="BY507" s="12"/>
      <c r="BZ507" s="12"/>
      <c r="CA507" s="12"/>
      <c r="CB507" s="12"/>
      <c r="CC507" s="12"/>
      <c r="CD507" s="12"/>
    </row>
    <row r="508" spans="1:84" outlineLevel="1" x14ac:dyDescent="0.2">
      <c r="A508" s="305"/>
      <c r="C508" s="21"/>
      <c r="D508" s="12"/>
      <c r="E508" s="12"/>
      <c r="F508" s="12"/>
      <c r="G508" s="12"/>
      <c r="H508" s="12"/>
      <c r="I508" s="12"/>
      <c r="J508" s="12"/>
      <c r="K508" s="12"/>
      <c r="L508" s="12"/>
      <c r="M508" s="12"/>
      <c r="N508" s="12"/>
      <c r="O508" s="12"/>
      <c r="P508" s="12"/>
      <c r="AQ508" s="12"/>
      <c r="AR508" s="12">
        <f>AR$8/$E$465</f>
        <v>0</v>
      </c>
      <c r="AS508" s="12">
        <f>(2*AR554)/($E$466-(AS$467-$C508))</f>
        <v>0</v>
      </c>
      <c r="AT508" s="12"/>
      <c r="AU508" s="12"/>
      <c r="AV508" s="12"/>
      <c r="AW508" s="12"/>
      <c r="AX508" s="12"/>
      <c r="AY508" s="12"/>
      <c r="AZ508" s="12"/>
      <c r="BA508" s="12"/>
      <c r="BB508" s="12"/>
      <c r="BC508" s="12"/>
      <c r="BD508" s="12"/>
      <c r="BE508" s="12"/>
      <c r="BF508" s="12"/>
      <c r="BG508" s="12"/>
      <c r="BH508" s="12"/>
      <c r="BI508" s="12"/>
      <c r="BJ508" s="12"/>
      <c r="BK508" s="12"/>
      <c r="BL508" s="12"/>
      <c r="BM508" s="12"/>
      <c r="BN508" s="12"/>
      <c r="BO508" s="12"/>
      <c r="BP508" s="12"/>
      <c r="BQ508" s="12"/>
      <c r="BR508" s="12"/>
      <c r="BS508" s="12"/>
      <c r="BT508" s="12"/>
      <c r="BU508" s="12"/>
      <c r="BV508" s="12"/>
      <c r="BW508" s="12"/>
      <c r="BX508" s="12"/>
      <c r="BY508" s="12"/>
      <c r="BZ508" s="12"/>
      <c r="CA508" s="12"/>
      <c r="CB508" s="12"/>
      <c r="CC508" s="12"/>
      <c r="CD508" s="12"/>
      <c r="CE508" s="12"/>
    </row>
    <row r="509" spans="1:84" outlineLevel="1" x14ac:dyDescent="0.2">
      <c r="A509" s="305"/>
      <c r="C509" s="21"/>
      <c r="D509" s="12"/>
      <c r="E509" s="12"/>
      <c r="F509" s="12"/>
      <c r="G509" s="12"/>
      <c r="H509" s="12"/>
      <c r="I509" s="12"/>
      <c r="J509" s="12"/>
      <c r="K509" s="12"/>
      <c r="L509" s="12"/>
      <c r="M509" s="12"/>
      <c r="N509" s="12"/>
      <c r="O509" s="12"/>
      <c r="P509" s="12"/>
      <c r="AQ509" s="12"/>
      <c r="AR509" s="12"/>
      <c r="AS509" s="12">
        <f>AS$8/$E$465</f>
        <v>0</v>
      </c>
      <c r="AT509" s="12"/>
      <c r="AU509" s="12"/>
      <c r="AV509" s="12"/>
      <c r="AW509" s="12"/>
      <c r="AX509" s="12"/>
      <c r="AY509" s="12"/>
      <c r="AZ509" s="12"/>
      <c r="BA509" s="12"/>
      <c r="BB509" s="12"/>
      <c r="BC509" s="12"/>
      <c r="BD509" s="12"/>
      <c r="BE509" s="12"/>
      <c r="BF509" s="12"/>
      <c r="BG509" s="12"/>
      <c r="BH509" s="12"/>
      <c r="BI509" s="12"/>
      <c r="BJ509" s="12"/>
      <c r="BK509" s="12"/>
      <c r="BL509" s="12"/>
      <c r="BM509" s="12"/>
      <c r="BN509" s="12"/>
      <c r="BO509" s="12"/>
      <c r="BP509" s="12"/>
      <c r="BQ509" s="12"/>
      <c r="BR509" s="12"/>
      <c r="BS509" s="12"/>
      <c r="BT509" s="12"/>
      <c r="BU509" s="12"/>
      <c r="BV509" s="12"/>
      <c r="BW509" s="12"/>
      <c r="BX509" s="12"/>
      <c r="BY509" s="12"/>
      <c r="BZ509" s="12"/>
      <c r="CA509" s="12"/>
      <c r="CB509" s="12"/>
      <c r="CC509" s="12"/>
      <c r="CD509" s="12"/>
      <c r="CE509" s="12"/>
      <c r="CF509" s="12"/>
    </row>
    <row r="510" spans="1:84" outlineLevel="1" x14ac:dyDescent="0.2">
      <c r="A510" s="305"/>
      <c r="C510" s="302" t="s">
        <v>214</v>
      </c>
      <c r="D510" s="15">
        <f t="shared" ref="D510:AS510" si="493">SUM(D468:D507)</f>
        <v>30000</v>
      </c>
      <c r="E510" s="15">
        <f t="shared" si="493"/>
        <v>58500</v>
      </c>
      <c r="F510" s="15">
        <f t="shared" si="493"/>
        <v>57000</v>
      </c>
      <c r="G510" s="15">
        <f t="shared" si="493"/>
        <v>55500</v>
      </c>
      <c r="H510" s="15">
        <f t="shared" si="493"/>
        <v>54000</v>
      </c>
      <c r="I510" s="15">
        <f t="shared" si="493"/>
        <v>52500</v>
      </c>
      <c r="J510" s="15">
        <f t="shared" si="493"/>
        <v>51000</v>
      </c>
      <c r="K510" s="15">
        <f t="shared" si="493"/>
        <v>49500</v>
      </c>
      <c r="L510" s="15">
        <f t="shared" si="493"/>
        <v>48000</v>
      </c>
      <c r="M510" s="15">
        <f t="shared" si="493"/>
        <v>46500</v>
      </c>
      <c r="N510" s="15">
        <f t="shared" si="493"/>
        <v>45000</v>
      </c>
      <c r="O510" s="15">
        <f t="shared" si="493"/>
        <v>43500</v>
      </c>
      <c r="P510" s="15">
        <f t="shared" si="493"/>
        <v>42000</v>
      </c>
      <c r="Q510" s="15">
        <f t="shared" si="493"/>
        <v>40500</v>
      </c>
      <c r="R510" s="15">
        <f t="shared" si="493"/>
        <v>39000</v>
      </c>
      <c r="S510" s="15">
        <f t="shared" si="493"/>
        <v>37500</v>
      </c>
      <c r="T510" s="15">
        <f t="shared" si="493"/>
        <v>36000</v>
      </c>
      <c r="U510" s="15">
        <f t="shared" si="493"/>
        <v>34500</v>
      </c>
      <c r="V510" s="15">
        <f t="shared" si="493"/>
        <v>33000</v>
      </c>
      <c r="W510" s="15">
        <f t="shared" si="493"/>
        <v>31500</v>
      </c>
      <c r="X510" s="15">
        <f t="shared" si="493"/>
        <v>30000</v>
      </c>
      <c r="Y510" s="15">
        <f t="shared" si="493"/>
        <v>28500</v>
      </c>
      <c r="Z510" s="15">
        <f t="shared" si="493"/>
        <v>27000</v>
      </c>
      <c r="AA510" s="15">
        <f t="shared" si="493"/>
        <v>25500</v>
      </c>
      <c r="AB510" s="15">
        <f t="shared" si="493"/>
        <v>24000</v>
      </c>
      <c r="AC510" s="15">
        <f t="shared" si="493"/>
        <v>22500</v>
      </c>
      <c r="AD510" s="15">
        <f t="shared" si="493"/>
        <v>21000</v>
      </c>
      <c r="AE510" s="15">
        <f t="shared" si="493"/>
        <v>19500</v>
      </c>
      <c r="AF510" s="15">
        <f t="shared" si="493"/>
        <v>18000</v>
      </c>
      <c r="AG510" s="15">
        <f t="shared" si="493"/>
        <v>16500</v>
      </c>
      <c r="AH510" s="15">
        <f t="shared" si="493"/>
        <v>15000</v>
      </c>
      <c r="AI510" s="15">
        <f t="shared" si="493"/>
        <v>13500</v>
      </c>
      <c r="AJ510" s="15">
        <f t="shared" si="493"/>
        <v>12000</v>
      </c>
      <c r="AK510" s="15">
        <f t="shared" si="493"/>
        <v>10500</v>
      </c>
      <c r="AL510" s="15">
        <f t="shared" si="493"/>
        <v>9000</v>
      </c>
      <c r="AM510" s="15">
        <f t="shared" si="493"/>
        <v>7500</v>
      </c>
      <c r="AN510" s="15">
        <f t="shared" si="493"/>
        <v>6000</v>
      </c>
      <c r="AO510" s="15">
        <f t="shared" si="493"/>
        <v>4500</v>
      </c>
      <c r="AP510" s="15">
        <f t="shared" si="493"/>
        <v>3000</v>
      </c>
      <c r="AQ510" s="15">
        <f t="shared" si="493"/>
        <v>1500</v>
      </c>
      <c r="AR510" s="15">
        <f t="shared" si="493"/>
        <v>0</v>
      </c>
      <c r="AS510" s="15">
        <f t="shared" si="493"/>
        <v>0</v>
      </c>
    </row>
    <row r="511" spans="1:84" outlineLevel="1" x14ac:dyDescent="0.2">
      <c r="A511" s="305"/>
      <c r="C511" s="17"/>
      <c r="D511" s="16"/>
      <c r="E511" s="16"/>
      <c r="F511" s="16"/>
      <c r="G511" s="16"/>
      <c r="H511" s="16"/>
      <c r="I511" s="16"/>
      <c r="J511" s="16"/>
      <c r="K511" s="16"/>
      <c r="L511" s="16"/>
      <c r="M511" s="16"/>
      <c r="N511" s="16"/>
      <c r="O511" s="16"/>
    </row>
    <row r="512" spans="1:84" outlineLevel="1" x14ac:dyDescent="0.2">
      <c r="A512" s="305"/>
      <c r="C512" s="22" t="s">
        <v>34</v>
      </c>
      <c r="D512" s="12"/>
      <c r="E512" s="12"/>
      <c r="F512" s="12"/>
      <c r="G512" s="12"/>
      <c r="I512" s="12"/>
      <c r="J512" s="12"/>
      <c r="K512" s="12"/>
      <c r="L512" s="12"/>
      <c r="M512" s="12"/>
      <c r="N512" s="12"/>
      <c r="O512" s="12"/>
    </row>
    <row r="513" spans="1:57" outlineLevel="1" x14ac:dyDescent="0.2">
      <c r="A513" s="305"/>
      <c r="C513" s="19"/>
      <c r="D513" s="18">
        <f>'Peňažné toky projektu'!$B$18</f>
        <v>2016</v>
      </c>
      <c r="E513" s="18">
        <f t="shared" ref="E513" si="494">D513+1</f>
        <v>2017</v>
      </c>
      <c r="F513" s="18">
        <f t="shared" ref="F513" si="495">E513+1</f>
        <v>2018</v>
      </c>
      <c r="G513" s="18">
        <f t="shared" ref="G513" si="496">F513+1</f>
        <v>2019</v>
      </c>
      <c r="H513" s="18">
        <f t="shared" ref="H513" si="497">G513+1</f>
        <v>2020</v>
      </c>
      <c r="I513" s="18">
        <f t="shared" ref="I513" si="498">H513+1</f>
        <v>2021</v>
      </c>
      <c r="J513" s="18">
        <f t="shared" ref="J513" si="499">I513+1</f>
        <v>2022</v>
      </c>
      <c r="K513" s="18">
        <f t="shared" ref="K513" si="500">J513+1</f>
        <v>2023</v>
      </c>
      <c r="L513" s="18">
        <f t="shared" ref="L513" si="501">K513+1</f>
        <v>2024</v>
      </c>
      <c r="M513" s="18">
        <f t="shared" ref="M513" si="502">L513+1</f>
        <v>2025</v>
      </c>
      <c r="N513" s="18">
        <f t="shared" ref="N513" si="503">M513+1</f>
        <v>2026</v>
      </c>
      <c r="O513" s="18">
        <f t="shared" ref="O513" si="504">N513+1</f>
        <v>2027</v>
      </c>
      <c r="P513" s="18">
        <f t="shared" ref="P513" si="505">O513+1</f>
        <v>2028</v>
      </c>
      <c r="Q513" s="18">
        <f t="shared" ref="Q513" si="506">P513+1</f>
        <v>2029</v>
      </c>
      <c r="R513" s="18">
        <f t="shared" ref="R513" si="507">Q513+1</f>
        <v>2030</v>
      </c>
      <c r="S513" s="18">
        <f t="shared" ref="S513" si="508">R513+1</f>
        <v>2031</v>
      </c>
      <c r="T513" s="18">
        <f t="shared" ref="T513" si="509">S513+1</f>
        <v>2032</v>
      </c>
      <c r="U513" s="18">
        <f t="shared" ref="U513" si="510">T513+1</f>
        <v>2033</v>
      </c>
      <c r="V513" s="18">
        <f t="shared" ref="V513" si="511">U513+1</f>
        <v>2034</v>
      </c>
      <c r="W513" s="18">
        <f t="shared" ref="W513" si="512">V513+1</f>
        <v>2035</v>
      </c>
      <c r="X513" s="18">
        <f t="shared" ref="X513" si="513">W513+1</f>
        <v>2036</v>
      </c>
      <c r="Y513" s="18">
        <f t="shared" ref="Y513" si="514">X513+1</f>
        <v>2037</v>
      </c>
      <c r="Z513" s="18">
        <f t="shared" ref="Z513" si="515">Y513+1</f>
        <v>2038</v>
      </c>
      <c r="AA513" s="18">
        <f t="shared" ref="AA513" si="516">Z513+1</f>
        <v>2039</v>
      </c>
      <c r="AB513" s="18">
        <f t="shared" ref="AB513" si="517">AA513+1</f>
        <v>2040</v>
      </c>
      <c r="AC513" s="18">
        <f t="shared" ref="AC513" si="518">AB513+1</f>
        <v>2041</v>
      </c>
      <c r="AD513" s="18">
        <f t="shared" ref="AD513" si="519">AC513+1</f>
        <v>2042</v>
      </c>
      <c r="AE513" s="18">
        <f t="shared" ref="AE513" si="520">AD513+1</f>
        <v>2043</v>
      </c>
      <c r="AF513" s="18">
        <f t="shared" ref="AF513" si="521">AE513+1</f>
        <v>2044</v>
      </c>
      <c r="AG513" s="18">
        <f t="shared" ref="AG513" si="522">AF513+1</f>
        <v>2045</v>
      </c>
      <c r="AH513" s="18">
        <f t="shared" ref="AH513" si="523">AG513+1</f>
        <v>2046</v>
      </c>
      <c r="AI513" s="18">
        <f t="shared" ref="AI513" si="524">AH513+1</f>
        <v>2047</v>
      </c>
      <c r="AJ513" s="18">
        <f t="shared" ref="AJ513" si="525">AI513+1</f>
        <v>2048</v>
      </c>
      <c r="AK513" s="18">
        <f t="shared" ref="AK513" si="526">AJ513+1</f>
        <v>2049</v>
      </c>
      <c r="AL513" s="18">
        <f t="shared" ref="AL513" si="527">AK513+1</f>
        <v>2050</v>
      </c>
      <c r="AM513" s="18">
        <f t="shared" ref="AM513" si="528">AL513+1</f>
        <v>2051</v>
      </c>
      <c r="AN513" s="18">
        <f t="shared" ref="AN513" si="529">AM513+1</f>
        <v>2052</v>
      </c>
      <c r="AO513" s="18">
        <f t="shared" ref="AO513" si="530">AN513+1</f>
        <v>2053</v>
      </c>
      <c r="AP513" s="18">
        <f t="shared" ref="AP513" si="531">AO513+1</f>
        <v>2054</v>
      </c>
      <c r="AQ513" s="18">
        <f t="shared" ref="AQ513" si="532">AP513+1</f>
        <v>2055</v>
      </c>
      <c r="AR513" s="18">
        <f t="shared" ref="AR513" si="533">AQ513+1</f>
        <v>2056</v>
      </c>
      <c r="AS513" s="18">
        <f t="shared" ref="AS513" si="534">AR513+1</f>
        <v>2057</v>
      </c>
    </row>
    <row r="514" spans="1:57" outlineLevel="1" x14ac:dyDescent="0.2">
      <c r="A514" s="305"/>
      <c r="C514" s="21">
        <f>D513</f>
        <v>2016</v>
      </c>
      <c r="D514" s="12">
        <f>D$8-D468</f>
        <v>1170000</v>
      </c>
      <c r="E514" s="12">
        <f t="shared" ref="E514:AQ514" si="535">D514-E468</f>
        <v>1111500</v>
      </c>
      <c r="F514" s="12">
        <f t="shared" si="535"/>
        <v>1054500</v>
      </c>
      <c r="G514" s="12">
        <f t="shared" si="535"/>
        <v>999000</v>
      </c>
      <c r="H514" s="12">
        <f t="shared" si="535"/>
        <v>945000</v>
      </c>
      <c r="I514" s="12">
        <f t="shared" si="535"/>
        <v>892500</v>
      </c>
      <c r="J514" s="12">
        <f t="shared" si="535"/>
        <v>841500</v>
      </c>
      <c r="K514" s="12">
        <f t="shared" si="535"/>
        <v>792000</v>
      </c>
      <c r="L514" s="12">
        <f t="shared" si="535"/>
        <v>744000</v>
      </c>
      <c r="M514" s="12">
        <f t="shared" si="535"/>
        <v>697500</v>
      </c>
      <c r="N514" s="12">
        <f t="shared" si="535"/>
        <v>652500</v>
      </c>
      <c r="O514" s="12">
        <f t="shared" si="535"/>
        <v>609000</v>
      </c>
      <c r="P514" s="12">
        <f t="shared" si="535"/>
        <v>567000</v>
      </c>
      <c r="Q514" s="12">
        <f t="shared" si="535"/>
        <v>526500</v>
      </c>
      <c r="R514" s="12">
        <f t="shared" si="535"/>
        <v>487500</v>
      </c>
      <c r="S514" s="12">
        <f t="shared" si="535"/>
        <v>450000</v>
      </c>
      <c r="T514" s="12">
        <f t="shared" si="535"/>
        <v>414000</v>
      </c>
      <c r="U514" s="12">
        <f t="shared" si="535"/>
        <v>379500</v>
      </c>
      <c r="V514" s="12">
        <f t="shared" si="535"/>
        <v>346500</v>
      </c>
      <c r="W514" s="12">
        <f t="shared" si="535"/>
        <v>315000</v>
      </c>
      <c r="X514" s="12">
        <f t="shared" si="535"/>
        <v>285000</v>
      </c>
      <c r="Y514" s="12">
        <f t="shared" si="535"/>
        <v>256500</v>
      </c>
      <c r="Z514" s="12">
        <f t="shared" si="535"/>
        <v>229500</v>
      </c>
      <c r="AA514" s="12">
        <f t="shared" si="535"/>
        <v>204000</v>
      </c>
      <c r="AB514" s="12">
        <f t="shared" si="535"/>
        <v>180000</v>
      </c>
      <c r="AC514" s="12">
        <f t="shared" si="535"/>
        <v>157500</v>
      </c>
      <c r="AD514" s="12">
        <f t="shared" si="535"/>
        <v>136500</v>
      </c>
      <c r="AE514" s="12">
        <f t="shared" si="535"/>
        <v>117000</v>
      </c>
      <c r="AF514" s="12">
        <f t="shared" si="535"/>
        <v>99000</v>
      </c>
      <c r="AG514" s="12">
        <f t="shared" si="535"/>
        <v>82500</v>
      </c>
      <c r="AH514" s="12">
        <f t="shared" si="535"/>
        <v>67500</v>
      </c>
      <c r="AI514" s="12">
        <f t="shared" si="535"/>
        <v>54000</v>
      </c>
      <c r="AJ514" s="12">
        <f t="shared" si="535"/>
        <v>42000</v>
      </c>
      <c r="AK514" s="12">
        <f t="shared" si="535"/>
        <v>31500</v>
      </c>
      <c r="AL514" s="12">
        <f t="shared" si="535"/>
        <v>22500</v>
      </c>
      <c r="AM514" s="12">
        <f t="shared" si="535"/>
        <v>15000</v>
      </c>
      <c r="AN514" s="12">
        <f t="shared" si="535"/>
        <v>9000</v>
      </c>
      <c r="AO514" s="12">
        <f t="shared" si="535"/>
        <v>4500</v>
      </c>
      <c r="AP514" s="12">
        <f t="shared" si="535"/>
        <v>1500</v>
      </c>
      <c r="AQ514" s="12">
        <f t="shared" si="535"/>
        <v>0</v>
      </c>
    </row>
    <row r="515" spans="1:57" outlineLevel="1" x14ac:dyDescent="0.2">
      <c r="A515" s="305"/>
      <c r="C515" s="21">
        <f>C514+1</f>
        <v>2017</v>
      </c>
      <c r="D515" s="12"/>
      <c r="E515" s="12">
        <f>E$8-E469</f>
        <v>0</v>
      </c>
      <c r="F515" s="12">
        <f t="shared" ref="F515:AR515" si="536">E515-F469</f>
        <v>0</v>
      </c>
      <c r="G515" s="12">
        <f t="shared" si="536"/>
        <v>0</v>
      </c>
      <c r="H515" s="12">
        <f t="shared" si="536"/>
        <v>0</v>
      </c>
      <c r="I515" s="12">
        <f t="shared" si="536"/>
        <v>0</v>
      </c>
      <c r="J515" s="12">
        <f t="shared" si="536"/>
        <v>0</v>
      </c>
      <c r="K515" s="12">
        <f t="shared" si="536"/>
        <v>0</v>
      </c>
      <c r="L515" s="12">
        <f t="shared" si="536"/>
        <v>0</v>
      </c>
      <c r="M515" s="12">
        <f t="shared" si="536"/>
        <v>0</v>
      </c>
      <c r="N515" s="12">
        <f t="shared" si="536"/>
        <v>0</v>
      </c>
      <c r="O515" s="12">
        <f t="shared" si="536"/>
        <v>0</v>
      </c>
      <c r="P515" s="12">
        <f t="shared" si="536"/>
        <v>0</v>
      </c>
      <c r="Q515" s="12">
        <f t="shared" si="536"/>
        <v>0</v>
      </c>
      <c r="R515" s="12">
        <f t="shared" si="536"/>
        <v>0</v>
      </c>
      <c r="S515" s="12">
        <f t="shared" si="536"/>
        <v>0</v>
      </c>
      <c r="T515" s="12">
        <f t="shared" si="536"/>
        <v>0</v>
      </c>
      <c r="U515" s="12">
        <f t="shared" si="536"/>
        <v>0</v>
      </c>
      <c r="V515" s="12">
        <f t="shared" si="536"/>
        <v>0</v>
      </c>
      <c r="W515" s="12">
        <f t="shared" si="536"/>
        <v>0</v>
      </c>
      <c r="X515" s="12">
        <f t="shared" si="536"/>
        <v>0</v>
      </c>
      <c r="Y515" s="12">
        <f t="shared" si="536"/>
        <v>0</v>
      </c>
      <c r="Z515" s="12">
        <f t="shared" si="536"/>
        <v>0</v>
      </c>
      <c r="AA515" s="12">
        <f t="shared" si="536"/>
        <v>0</v>
      </c>
      <c r="AB515" s="12">
        <f t="shared" si="536"/>
        <v>0</v>
      </c>
      <c r="AC515" s="12">
        <f t="shared" si="536"/>
        <v>0</v>
      </c>
      <c r="AD515" s="12">
        <f t="shared" si="536"/>
        <v>0</v>
      </c>
      <c r="AE515" s="12">
        <f t="shared" si="536"/>
        <v>0</v>
      </c>
      <c r="AF515" s="12">
        <f t="shared" si="536"/>
        <v>0</v>
      </c>
      <c r="AG515" s="12">
        <f t="shared" si="536"/>
        <v>0</v>
      </c>
      <c r="AH515" s="12">
        <f t="shared" si="536"/>
        <v>0</v>
      </c>
      <c r="AI515" s="12">
        <f t="shared" si="536"/>
        <v>0</v>
      </c>
      <c r="AJ515" s="12">
        <f t="shared" si="536"/>
        <v>0</v>
      </c>
      <c r="AK515" s="12">
        <f t="shared" si="536"/>
        <v>0</v>
      </c>
      <c r="AL515" s="12">
        <f t="shared" si="536"/>
        <v>0</v>
      </c>
      <c r="AM515" s="12">
        <f t="shared" si="536"/>
        <v>0</v>
      </c>
      <c r="AN515" s="12">
        <f t="shared" si="536"/>
        <v>0</v>
      </c>
      <c r="AO515" s="12">
        <f t="shared" si="536"/>
        <v>0</v>
      </c>
      <c r="AP515" s="12">
        <f t="shared" si="536"/>
        <v>0</v>
      </c>
      <c r="AQ515" s="12">
        <f t="shared" si="536"/>
        <v>0</v>
      </c>
      <c r="AR515" s="12">
        <f t="shared" si="536"/>
        <v>0</v>
      </c>
    </row>
    <row r="516" spans="1:57" outlineLevel="1" x14ac:dyDescent="0.2">
      <c r="A516" s="305"/>
      <c r="C516" s="21">
        <f t="shared" ref="C516:C555" si="537">C515+1</f>
        <v>2018</v>
      </c>
      <c r="D516" s="12"/>
      <c r="E516" s="12"/>
      <c r="F516" s="12">
        <f>F$8-F470</f>
        <v>0</v>
      </c>
      <c r="G516" s="12">
        <f t="shared" ref="G516:AS516" si="538">F516-G470</f>
        <v>0</v>
      </c>
      <c r="H516" s="12">
        <f t="shared" si="538"/>
        <v>0</v>
      </c>
      <c r="I516" s="12">
        <f t="shared" si="538"/>
        <v>0</v>
      </c>
      <c r="J516" s="12">
        <f t="shared" si="538"/>
        <v>0</v>
      </c>
      <c r="K516" s="12">
        <f t="shared" si="538"/>
        <v>0</v>
      </c>
      <c r="L516" s="12">
        <f t="shared" si="538"/>
        <v>0</v>
      </c>
      <c r="M516" s="12">
        <f t="shared" si="538"/>
        <v>0</v>
      </c>
      <c r="N516" s="12">
        <f t="shared" si="538"/>
        <v>0</v>
      </c>
      <c r="O516" s="12">
        <f t="shared" si="538"/>
        <v>0</v>
      </c>
      <c r="P516" s="12">
        <f t="shared" si="538"/>
        <v>0</v>
      </c>
      <c r="Q516" s="12">
        <f t="shared" si="538"/>
        <v>0</v>
      </c>
      <c r="R516" s="12">
        <f t="shared" si="538"/>
        <v>0</v>
      </c>
      <c r="S516" s="12">
        <f t="shared" si="538"/>
        <v>0</v>
      </c>
      <c r="T516" s="12">
        <f t="shared" si="538"/>
        <v>0</v>
      </c>
      <c r="U516" s="12">
        <f t="shared" si="538"/>
        <v>0</v>
      </c>
      <c r="V516" s="12">
        <f t="shared" si="538"/>
        <v>0</v>
      </c>
      <c r="W516" s="12">
        <f t="shared" si="538"/>
        <v>0</v>
      </c>
      <c r="X516" s="12">
        <f t="shared" si="538"/>
        <v>0</v>
      </c>
      <c r="Y516" s="12">
        <f t="shared" si="538"/>
        <v>0</v>
      </c>
      <c r="Z516" s="12">
        <f t="shared" si="538"/>
        <v>0</v>
      </c>
      <c r="AA516" s="12">
        <f t="shared" si="538"/>
        <v>0</v>
      </c>
      <c r="AB516" s="12">
        <f t="shared" si="538"/>
        <v>0</v>
      </c>
      <c r="AC516" s="12">
        <f t="shared" si="538"/>
        <v>0</v>
      </c>
      <c r="AD516" s="12">
        <f t="shared" si="538"/>
        <v>0</v>
      </c>
      <c r="AE516" s="12">
        <f t="shared" si="538"/>
        <v>0</v>
      </c>
      <c r="AF516" s="12">
        <f t="shared" si="538"/>
        <v>0</v>
      </c>
      <c r="AG516" s="12">
        <f t="shared" si="538"/>
        <v>0</v>
      </c>
      <c r="AH516" s="12">
        <f t="shared" si="538"/>
        <v>0</v>
      </c>
      <c r="AI516" s="12">
        <f t="shared" si="538"/>
        <v>0</v>
      </c>
      <c r="AJ516" s="12">
        <f t="shared" si="538"/>
        <v>0</v>
      </c>
      <c r="AK516" s="12">
        <f t="shared" si="538"/>
        <v>0</v>
      </c>
      <c r="AL516" s="12">
        <f t="shared" si="538"/>
        <v>0</v>
      </c>
      <c r="AM516" s="12">
        <f t="shared" si="538"/>
        <v>0</v>
      </c>
      <c r="AN516" s="12">
        <f t="shared" si="538"/>
        <v>0</v>
      </c>
      <c r="AO516" s="12">
        <f t="shared" si="538"/>
        <v>0</v>
      </c>
      <c r="AP516" s="12">
        <f t="shared" si="538"/>
        <v>0</v>
      </c>
      <c r="AQ516" s="12">
        <f t="shared" si="538"/>
        <v>0</v>
      </c>
      <c r="AR516" s="12">
        <f t="shared" si="538"/>
        <v>0</v>
      </c>
      <c r="AS516" s="12">
        <f t="shared" si="538"/>
        <v>0</v>
      </c>
    </row>
    <row r="517" spans="1:57" outlineLevel="1" x14ac:dyDescent="0.2">
      <c r="A517" s="305"/>
      <c r="C517" s="21">
        <f t="shared" si="537"/>
        <v>2019</v>
      </c>
      <c r="D517" s="12"/>
      <c r="E517" s="12"/>
      <c r="F517" s="12"/>
      <c r="G517" s="12">
        <f>G$8-G471</f>
        <v>0</v>
      </c>
      <c r="H517" s="12">
        <f t="shared" ref="H517:AS517" si="539">G517-H471</f>
        <v>0</v>
      </c>
      <c r="I517" s="12">
        <f t="shared" si="539"/>
        <v>0</v>
      </c>
      <c r="J517" s="12">
        <f t="shared" si="539"/>
        <v>0</v>
      </c>
      <c r="K517" s="12">
        <f t="shared" si="539"/>
        <v>0</v>
      </c>
      <c r="L517" s="12">
        <f t="shared" si="539"/>
        <v>0</v>
      </c>
      <c r="M517" s="12">
        <f t="shared" si="539"/>
        <v>0</v>
      </c>
      <c r="N517" s="12">
        <f t="shared" si="539"/>
        <v>0</v>
      </c>
      <c r="O517" s="12">
        <f t="shared" si="539"/>
        <v>0</v>
      </c>
      <c r="P517" s="12">
        <f t="shared" si="539"/>
        <v>0</v>
      </c>
      <c r="Q517" s="12">
        <f t="shared" si="539"/>
        <v>0</v>
      </c>
      <c r="R517" s="12">
        <f t="shared" si="539"/>
        <v>0</v>
      </c>
      <c r="S517" s="12">
        <f t="shared" si="539"/>
        <v>0</v>
      </c>
      <c r="T517" s="12">
        <f t="shared" si="539"/>
        <v>0</v>
      </c>
      <c r="U517" s="12">
        <f t="shared" si="539"/>
        <v>0</v>
      </c>
      <c r="V517" s="12">
        <f t="shared" si="539"/>
        <v>0</v>
      </c>
      <c r="W517" s="12">
        <f t="shared" si="539"/>
        <v>0</v>
      </c>
      <c r="X517" s="12">
        <f t="shared" si="539"/>
        <v>0</v>
      </c>
      <c r="Y517" s="12">
        <f t="shared" si="539"/>
        <v>0</v>
      </c>
      <c r="Z517" s="12">
        <f t="shared" si="539"/>
        <v>0</v>
      </c>
      <c r="AA517" s="12">
        <f t="shared" si="539"/>
        <v>0</v>
      </c>
      <c r="AB517" s="12">
        <f t="shared" si="539"/>
        <v>0</v>
      </c>
      <c r="AC517" s="12">
        <f t="shared" si="539"/>
        <v>0</v>
      </c>
      <c r="AD517" s="12">
        <f t="shared" si="539"/>
        <v>0</v>
      </c>
      <c r="AE517" s="12">
        <f t="shared" si="539"/>
        <v>0</v>
      </c>
      <c r="AF517" s="12">
        <f t="shared" si="539"/>
        <v>0</v>
      </c>
      <c r="AG517" s="12">
        <f t="shared" si="539"/>
        <v>0</v>
      </c>
      <c r="AH517" s="12">
        <f t="shared" si="539"/>
        <v>0</v>
      </c>
      <c r="AI517" s="12">
        <f t="shared" si="539"/>
        <v>0</v>
      </c>
      <c r="AJ517" s="12">
        <f t="shared" si="539"/>
        <v>0</v>
      </c>
      <c r="AK517" s="12">
        <f t="shared" si="539"/>
        <v>0</v>
      </c>
      <c r="AL517" s="12">
        <f t="shared" si="539"/>
        <v>0</v>
      </c>
      <c r="AM517" s="12">
        <f t="shared" si="539"/>
        <v>0</v>
      </c>
      <c r="AN517" s="12">
        <f t="shared" si="539"/>
        <v>0</v>
      </c>
      <c r="AO517" s="12">
        <f t="shared" si="539"/>
        <v>0</v>
      </c>
      <c r="AP517" s="12">
        <f t="shared" si="539"/>
        <v>0</v>
      </c>
      <c r="AQ517" s="12">
        <f t="shared" si="539"/>
        <v>0</v>
      </c>
      <c r="AR517" s="12">
        <f t="shared" si="539"/>
        <v>0</v>
      </c>
      <c r="AS517" s="12">
        <f t="shared" si="539"/>
        <v>0</v>
      </c>
      <c r="AT517" s="12"/>
    </row>
    <row r="518" spans="1:57" outlineLevel="1" x14ac:dyDescent="0.2">
      <c r="A518" s="305"/>
      <c r="C518" s="21">
        <f t="shared" si="537"/>
        <v>2020</v>
      </c>
      <c r="D518" s="12"/>
      <c r="E518" s="12"/>
      <c r="F518" s="12"/>
      <c r="G518" s="12"/>
      <c r="H518" s="12">
        <f>H$8-H472</f>
        <v>0</v>
      </c>
      <c r="I518" s="12">
        <f t="shared" ref="I518:AS518" si="540">H518-I472</f>
        <v>0</v>
      </c>
      <c r="J518" s="12">
        <f t="shared" si="540"/>
        <v>0</v>
      </c>
      <c r="K518" s="12">
        <f t="shared" si="540"/>
        <v>0</v>
      </c>
      <c r="L518" s="12">
        <f t="shared" si="540"/>
        <v>0</v>
      </c>
      <c r="M518" s="12">
        <f t="shared" si="540"/>
        <v>0</v>
      </c>
      <c r="N518" s="12">
        <f t="shared" si="540"/>
        <v>0</v>
      </c>
      <c r="O518" s="12">
        <f t="shared" si="540"/>
        <v>0</v>
      </c>
      <c r="P518" s="12">
        <f t="shared" si="540"/>
        <v>0</v>
      </c>
      <c r="Q518" s="12">
        <f t="shared" si="540"/>
        <v>0</v>
      </c>
      <c r="R518" s="12">
        <f t="shared" si="540"/>
        <v>0</v>
      </c>
      <c r="S518" s="12">
        <f t="shared" si="540"/>
        <v>0</v>
      </c>
      <c r="T518" s="12">
        <f t="shared" si="540"/>
        <v>0</v>
      </c>
      <c r="U518" s="12">
        <f t="shared" si="540"/>
        <v>0</v>
      </c>
      <c r="V518" s="12">
        <f t="shared" si="540"/>
        <v>0</v>
      </c>
      <c r="W518" s="12">
        <f t="shared" si="540"/>
        <v>0</v>
      </c>
      <c r="X518" s="12">
        <f t="shared" si="540"/>
        <v>0</v>
      </c>
      <c r="Y518" s="12">
        <f t="shared" si="540"/>
        <v>0</v>
      </c>
      <c r="Z518" s="12">
        <f t="shared" si="540"/>
        <v>0</v>
      </c>
      <c r="AA518" s="12">
        <f t="shared" si="540"/>
        <v>0</v>
      </c>
      <c r="AB518" s="12">
        <f t="shared" si="540"/>
        <v>0</v>
      </c>
      <c r="AC518" s="12">
        <f t="shared" si="540"/>
        <v>0</v>
      </c>
      <c r="AD518" s="12">
        <f t="shared" si="540"/>
        <v>0</v>
      </c>
      <c r="AE518" s="12">
        <f t="shared" si="540"/>
        <v>0</v>
      </c>
      <c r="AF518" s="12">
        <f t="shared" si="540"/>
        <v>0</v>
      </c>
      <c r="AG518" s="12">
        <f t="shared" si="540"/>
        <v>0</v>
      </c>
      <c r="AH518" s="12">
        <f t="shared" si="540"/>
        <v>0</v>
      </c>
      <c r="AI518" s="12">
        <f t="shared" si="540"/>
        <v>0</v>
      </c>
      <c r="AJ518" s="12">
        <f t="shared" si="540"/>
        <v>0</v>
      </c>
      <c r="AK518" s="12">
        <f t="shared" si="540"/>
        <v>0</v>
      </c>
      <c r="AL518" s="12">
        <f t="shared" si="540"/>
        <v>0</v>
      </c>
      <c r="AM518" s="12">
        <f t="shared" si="540"/>
        <v>0</v>
      </c>
      <c r="AN518" s="12">
        <f t="shared" si="540"/>
        <v>0</v>
      </c>
      <c r="AO518" s="12">
        <f t="shared" si="540"/>
        <v>0</v>
      </c>
      <c r="AP518" s="12">
        <f t="shared" si="540"/>
        <v>0</v>
      </c>
      <c r="AQ518" s="12">
        <f t="shared" si="540"/>
        <v>0</v>
      </c>
      <c r="AR518" s="12">
        <f t="shared" si="540"/>
        <v>0</v>
      </c>
      <c r="AS518" s="12">
        <f t="shared" si="540"/>
        <v>0</v>
      </c>
      <c r="AT518" s="12"/>
      <c r="AU518" s="12"/>
    </row>
    <row r="519" spans="1:57" outlineLevel="1" x14ac:dyDescent="0.2">
      <c r="A519" s="305"/>
      <c r="C519" s="21">
        <f t="shared" si="537"/>
        <v>2021</v>
      </c>
      <c r="I519" s="12">
        <f>I$8-I473</f>
        <v>0</v>
      </c>
      <c r="J519" s="12">
        <f t="shared" ref="J519:AS519" si="541">I519-J473</f>
        <v>0</v>
      </c>
      <c r="K519" s="12">
        <f t="shared" si="541"/>
        <v>0</v>
      </c>
      <c r="L519" s="12">
        <f t="shared" si="541"/>
        <v>0</v>
      </c>
      <c r="M519" s="12">
        <f t="shared" si="541"/>
        <v>0</v>
      </c>
      <c r="N519" s="12">
        <f t="shared" si="541"/>
        <v>0</v>
      </c>
      <c r="O519" s="12">
        <f t="shared" si="541"/>
        <v>0</v>
      </c>
      <c r="P519" s="12">
        <f t="shared" si="541"/>
        <v>0</v>
      </c>
      <c r="Q519" s="12">
        <f t="shared" si="541"/>
        <v>0</v>
      </c>
      <c r="R519" s="12">
        <f t="shared" si="541"/>
        <v>0</v>
      </c>
      <c r="S519" s="12">
        <f t="shared" si="541"/>
        <v>0</v>
      </c>
      <c r="T519" s="12">
        <f t="shared" si="541"/>
        <v>0</v>
      </c>
      <c r="U519" s="12">
        <f t="shared" si="541"/>
        <v>0</v>
      </c>
      <c r="V519" s="12">
        <f t="shared" si="541"/>
        <v>0</v>
      </c>
      <c r="W519" s="12">
        <f t="shared" si="541"/>
        <v>0</v>
      </c>
      <c r="X519" s="12">
        <f t="shared" si="541"/>
        <v>0</v>
      </c>
      <c r="Y519" s="12">
        <f t="shared" si="541"/>
        <v>0</v>
      </c>
      <c r="Z519" s="12">
        <f t="shared" si="541"/>
        <v>0</v>
      </c>
      <c r="AA519" s="12">
        <f t="shared" si="541"/>
        <v>0</v>
      </c>
      <c r="AB519" s="12">
        <f t="shared" si="541"/>
        <v>0</v>
      </c>
      <c r="AC519" s="12">
        <f t="shared" si="541"/>
        <v>0</v>
      </c>
      <c r="AD519" s="12">
        <f t="shared" si="541"/>
        <v>0</v>
      </c>
      <c r="AE519" s="12">
        <f t="shared" si="541"/>
        <v>0</v>
      </c>
      <c r="AF519" s="12">
        <f t="shared" si="541"/>
        <v>0</v>
      </c>
      <c r="AG519" s="12">
        <f t="shared" si="541"/>
        <v>0</v>
      </c>
      <c r="AH519" s="12">
        <f t="shared" si="541"/>
        <v>0</v>
      </c>
      <c r="AI519" s="12">
        <f t="shared" si="541"/>
        <v>0</v>
      </c>
      <c r="AJ519" s="12">
        <f t="shared" si="541"/>
        <v>0</v>
      </c>
      <c r="AK519" s="12">
        <f t="shared" si="541"/>
        <v>0</v>
      </c>
      <c r="AL519" s="12">
        <f t="shared" si="541"/>
        <v>0</v>
      </c>
      <c r="AM519" s="12">
        <f t="shared" si="541"/>
        <v>0</v>
      </c>
      <c r="AN519" s="12">
        <f t="shared" si="541"/>
        <v>0</v>
      </c>
      <c r="AO519" s="12">
        <f t="shared" si="541"/>
        <v>0</v>
      </c>
      <c r="AP519" s="12">
        <f t="shared" si="541"/>
        <v>0</v>
      </c>
      <c r="AQ519" s="12">
        <f t="shared" si="541"/>
        <v>0</v>
      </c>
      <c r="AR519" s="12">
        <f t="shared" si="541"/>
        <v>0</v>
      </c>
      <c r="AS519" s="12">
        <f t="shared" si="541"/>
        <v>0</v>
      </c>
      <c r="AT519" s="12"/>
      <c r="AU519" s="12"/>
      <c r="AV519" s="12"/>
    </row>
    <row r="520" spans="1:57" outlineLevel="1" x14ac:dyDescent="0.2">
      <c r="A520" s="305"/>
      <c r="C520" s="21">
        <f t="shared" si="537"/>
        <v>2022</v>
      </c>
      <c r="J520" s="12">
        <f>J$8-J474</f>
        <v>0</v>
      </c>
      <c r="K520" s="12">
        <f t="shared" ref="K520:AS520" si="542">J520-K474</f>
        <v>0</v>
      </c>
      <c r="L520" s="12">
        <f t="shared" si="542"/>
        <v>0</v>
      </c>
      <c r="M520" s="12">
        <f t="shared" si="542"/>
        <v>0</v>
      </c>
      <c r="N520" s="12">
        <f t="shared" si="542"/>
        <v>0</v>
      </c>
      <c r="O520" s="12">
        <f t="shared" si="542"/>
        <v>0</v>
      </c>
      <c r="P520" s="12">
        <f t="shared" si="542"/>
        <v>0</v>
      </c>
      <c r="Q520" s="12">
        <f t="shared" si="542"/>
        <v>0</v>
      </c>
      <c r="R520" s="12">
        <f t="shared" si="542"/>
        <v>0</v>
      </c>
      <c r="S520" s="12">
        <f t="shared" si="542"/>
        <v>0</v>
      </c>
      <c r="T520" s="12">
        <f t="shared" si="542"/>
        <v>0</v>
      </c>
      <c r="U520" s="12">
        <f t="shared" si="542"/>
        <v>0</v>
      </c>
      <c r="V520" s="12">
        <f t="shared" si="542"/>
        <v>0</v>
      </c>
      <c r="W520" s="12">
        <f t="shared" si="542"/>
        <v>0</v>
      </c>
      <c r="X520" s="12">
        <f t="shared" si="542"/>
        <v>0</v>
      </c>
      <c r="Y520" s="12">
        <f t="shared" si="542"/>
        <v>0</v>
      </c>
      <c r="Z520" s="12">
        <f t="shared" si="542"/>
        <v>0</v>
      </c>
      <c r="AA520" s="12">
        <f t="shared" si="542"/>
        <v>0</v>
      </c>
      <c r="AB520" s="12">
        <f t="shared" si="542"/>
        <v>0</v>
      </c>
      <c r="AC520" s="12">
        <f t="shared" si="542"/>
        <v>0</v>
      </c>
      <c r="AD520" s="12">
        <f t="shared" si="542"/>
        <v>0</v>
      </c>
      <c r="AE520" s="12">
        <f t="shared" si="542"/>
        <v>0</v>
      </c>
      <c r="AF520" s="12">
        <f t="shared" si="542"/>
        <v>0</v>
      </c>
      <c r="AG520" s="12">
        <f t="shared" si="542"/>
        <v>0</v>
      </c>
      <c r="AH520" s="12">
        <f t="shared" si="542"/>
        <v>0</v>
      </c>
      <c r="AI520" s="12">
        <f t="shared" si="542"/>
        <v>0</v>
      </c>
      <c r="AJ520" s="12">
        <f t="shared" si="542"/>
        <v>0</v>
      </c>
      <c r="AK520" s="12">
        <f t="shared" si="542"/>
        <v>0</v>
      </c>
      <c r="AL520" s="12">
        <f t="shared" si="542"/>
        <v>0</v>
      </c>
      <c r="AM520" s="12">
        <f t="shared" si="542"/>
        <v>0</v>
      </c>
      <c r="AN520" s="12">
        <f t="shared" si="542"/>
        <v>0</v>
      </c>
      <c r="AO520" s="12">
        <f t="shared" si="542"/>
        <v>0</v>
      </c>
      <c r="AP520" s="12">
        <f t="shared" si="542"/>
        <v>0</v>
      </c>
      <c r="AQ520" s="12">
        <f t="shared" si="542"/>
        <v>0</v>
      </c>
      <c r="AR520" s="12">
        <f t="shared" si="542"/>
        <v>0</v>
      </c>
      <c r="AS520" s="12">
        <f t="shared" si="542"/>
        <v>0</v>
      </c>
      <c r="AT520" s="12"/>
      <c r="AU520" s="12"/>
      <c r="AV520" s="12"/>
      <c r="AW520" s="12"/>
    </row>
    <row r="521" spans="1:57" outlineLevel="1" x14ac:dyDescent="0.2">
      <c r="A521" s="305"/>
      <c r="C521" s="21">
        <f t="shared" si="537"/>
        <v>2023</v>
      </c>
      <c r="K521" s="12">
        <f>K$8-K475</f>
        <v>0</v>
      </c>
      <c r="L521" s="12">
        <f t="shared" ref="L521:AS521" si="543">K521-L475</f>
        <v>0</v>
      </c>
      <c r="M521" s="12">
        <f t="shared" si="543"/>
        <v>0</v>
      </c>
      <c r="N521" s="12">
        <f t="shared" si="543"/>
        <v>0</v>
      </c>
      <c r="O521" s="12">
        <f t="shared" si="543"/>
        <v>0</v>
      </c>
      <c r="P521" s="12">
        <f t="shared" si="543"/>
        <v>0</v>
      </c>
      <c r="Q521" s="12">
        <f t="shared" si="543"/>
        <v>0</v>
      </c>
      <c r="R521" s="12">
        <f t="shared" si="543"/>
        <v>0</v>
      </c>
      <c r="S521" s="12">
        <f t="shared" si="543"/>
        <v>0</v>
      </c>
      <c r="T521" s="12">
        <f t="shared" si="543"/>
        <v>0</v>
      </c>
      <c r="U521" s="12">
        <f t="shared" si="543"/>
        <v>0</v>
      </c>
      <c r="V521" s="12">
        <f t="shared" si="543"/>
        <v>0</v>
      </c>
      <c r="W521" s="12">
        <f t="shared" si="543"/>
        <v>0</v>
      </c>
      <c r="X521" s="12">
        <f t="shared" si="543"/>
        <v>0</v>
      </c>
      <c r="Y521" s="12">
        <f t="shared" si="543"/>
        <v>0</v>
      </c>
      <c r="Z521" s="12">
        <f t="shared" si="543"/>
        <v>0</v>
      </c>
      <c r="AA521" s="12">
        <f t="shared" si="543"/>
        <v>0</v>
      </c>
      <c r="AB521" s="12">
        <f t="shared" si="543"/>
        <v>0</v>
      </c>
      <c r="AC521" s="12">
        <f t="shared" si="543"/>
        <v>0</v>
      </c>
      <c r="AD521" s="12">
        <f t="shared" si="543"/>
        <v>0</v>
      </c>
      <c r="AE521" s="12">
        <f t="shared" si="543"/>
        <v>0</v>
      </c>
      <c r="AF521" s="12">
        <f t="shared" si="543"/>
        <v>0</v>
      </c>
      <c r="AG521" s="12">
        <f t="shared" si="543"/>
        <v>0</v>
      </c>
      <c r="AH521" s="12">
        <f t="shared" si="543"/>
        <v>0</v>
      </c>
      <c r="AI521" s="12">
        <f t="shared" si="543"/>
        <v>0</v>
      </c>
      <c r="AJ521" s="12">
        <f t="shared" si="543"/>
        <v>0</v>
      </c>
      <c r="AK521" s="12">
        <f t="shared" si="543"/>
        <v>0</v>
      </c>
      <c r="AL521" s="12">
        <f t="shared" si="543"/>
        <v>0</v>
      </c>
      <c r="AM521" s="12">
        <f t="shared" si="543"/>
        <v>0</v>
      </c>
      <c r="AN521" s="12">
        <f t="shared" si="543"/>
        <v>0</v>
      </c>
      <c r="AO521" s="12">
        <f t="shared" si="543"/>
        <v>0</v>
      </c>
      <c r="AP521" s="12">
        <f t="shared" si="543"/>
        <v>0</v>
      </c>
      <c r="AQ521" s="12">
        <f t="shared" si="543"/>
        <v>0</v>
      </c>
      <c r="AR521" s="12">
        <f t="shared" si="543"/>
        <v>0</v>
      </c>
      <c r="AS521" s="12">
        <f t="shared" si="543"/>
        <v>0</v>
      </c>
      <c r="AT521" s="12"/>
      <c r="AU521" s="12"/>
      <c r="AV521" s="12"/>
      <c r="AW521" s="12"/>
      <c r="AX521" s="12"/>
    </row>
    <row r="522" spans="1:57" outlineLevel="1" x14ac:dyDescent="0.2">
      <c r="A522" s="305"/>
      <c r="C522" s="21">
        <f t="shared" si="537"/>
        <v>2024</v>
      </c>
      <c r="L522" s="12">
        <f>L$8-L476</f>
        <v>0</v>
      </c>
      <c r="M522" s="12">
        <f t="shared" ref="M522:AS522" si="544">L522-M476</f>
        <v>0</v>
      </c>
      <c r="N522" s="12">
        <f t="shared" si="544"/>
        <v>0</v>
      </c>
      <c r="O522" s="12">
        <f t="shared" si="544"/>
        <v>0</v>
      </c>
      <c r="P522" s="12">
        <f t="shared" si="544"/>
        <v>0</v>
      </c>
      <c r="Q522" s="12">
        <f t="shared" si="544"/>
        <v>0</v>
      </c>
      <c r="R522" s="12">
        <f t="shared" si="544"/>
        <v>0</v>
      </c>
      <c r="S522" s="12">
        <f t="shared" si="544"/>
        <v>0</v>
      </c>
      <c r="T522" s="12">
        <f t="shared" si="544"/>
        <v>0</v>
      </c>
      <c r="U522" s="12">
        <f t="shared" si="544"/>
        <v>0</v>
      </c>
      <c r="V522" s="12">
        <f t="shared" si="544"/>
        <v>0</v>
      </c>
      <c r="W522" s="12">
        <f t="shared" si="544"/>
        <v>0</v>
      </c>
      <c r="X522" s="12">
        <f t="shared" si="544"/>
        <v>0</v>
      </c>
      <c r="Y522" s="12">
        <f t="shared" si="544"/>
        <v>0</v>
      </c>
      <c r="Z522" s="12">
        <f t="shared" si="544"/>
        <v>0</v>
      </c>
      <c r="AA522" s="12">
        <f t="shared" si="544"/>
        <v>0</v>
      </c>
      <c r="AB522" s="12">
        <f t="shared" si="544"/>
        <v>0</v>
      </c>
      <c r="AC522" s="12">
        <f t="shared" si="544"/>
        <v>0</v>
      </c>
      <c r="AD522" s="12">
        <f t="shared" si="544"/>
        <v>0</v>
      </c>
      <c r="AE522" s="12">
        <f t="shared" si="544"/>
        <v>0</v>
      </c>
      <c r="AF522" s="12">
        <f t="shared" si="544"/>
        <v>0</v>
      </c>
      <c r="AG522" s="12">
        <f t="shared" si="544"/>
        <v>0</v>
      </c>
      <c r="AH522" s="12">
        <f t="shared" si="544"/>
        <v>0</v>
      </c>
      <c r="AI522" s="12">
        <f t="shared" si="544"/>
        <v>0</v>
      </c>
      <c r="AJ522" s="12">
        <f t="shared" si="544"/>
        <v>0</v>
      </c>
      <c r="AK522" s="12">
        <f t="shared" si="544"/>
        <v>0</v>
      </c>
      <c r="AL522" s="12">
        <f t="shared" si="544"/>
        <v>0</v>
      </c>
      <c r="AM522" s="12">
        <f t="shared" si="544"/>
        <v>0</v>
      </c>
      <c r="AN522" s="12">
        <f t="shared" si="544"/>
        <v>0</v>
      </c>
      <c r="AO522" s="12">
        <f t="shared" si="544"/>
        <v>0</v>
      </c>
      <c r="AP522" s="12">
        <f t="shared" si="544"/>
        <v>0</v>
      </c>
      <c r="AQ522" s="12">
        <f t="shared" si="544"/>
        <v>0</v>
      </c>
      <c r="AR522" s="12">
        <f t="shared" si="544"/>
        <v>0</v>
      </c>
      <c r="AS522" s="12">
        <f t="shared" si="544"/>
        <v>0</v>
      </c>
      <c r="AT522" s="12"/>
      <c r="AU522" s="12"/>
      <c r="AV522" s="12"/>
      <c r="AW522" s="12"/>
      <c r="AX522" s="12"/>
      <c r="AY522" s="12"/>
    </row>
    <row r="523" spans="1:57" outlineLevel="1" x14ac:dyDescent="0.2">
      <c r="A523" s="305"/>
      <c r="C523" s="21">
        <f t="shared" si="537"/>
        <v>2025</v>
      </c>
      <c r="M523" s="12">
        <f>M$8-M477</f>
        <v>0</v>
      </c>
      <c r="N523" s="12">
        <f t="shared" ref="N523:AS523" si="545">M523-N477</f>
        <v>0</v>
      </c>
      <c r="O523" s="12">
        <f t="shared" si="545"/>
        <v>0</v>
      </c>
      <c r="P523" s="12">
        <f t="shared" si="545"/>
        <v>0</v>
      </c>
      <c r="Q523" s="12">
        <f t="shared" si="545"/>
        <v>0</v>
      </c>
      <c r="R523" s="12">
        <f t="shared" si="545"/>
        <v>0</v>
      </c>
      <c r="S523" s="12">
        <f t="shared" si="545"/>
        <v>0</v>
      </c>
      <c r="T523" s="12">
        <f t="shared" si="545"/>
        <v>0</v>
      </c>
      <c r="U523" s="12">
        <f t="shared" si="545"/>
        <v>0</v>
      </c>
      <c r="V523" s="12">
        <f t="shared" si="545"/>
        <v>0</v>
      </c>
      <c r="W523" s="12">
        <f t="shared" si="545"/>
        <v>0</v>
      </c>
      <c r="X523" s="12">
        <f t="shared" si="545"/>
        <v>0</v>
      </c>
      <c r="Y523" s="12">
        <f t="shared" si="545"/>
        <v>0</v>
      </c>
      <c r="Z523" s="12">
        <f t="shared" si="545"/>
        <v>0</v>
      </c>
      <c r="AA523" s="12">
        <f t="shared" si="545"/>
        <v>0</v>
      </c>
      <c r="AB523" s="12">
        <f t="shared" si="545"/>
        <v>0</v>
      </c>
      <c r="AC523" s="12">
        <f t="shared" si="545"/>
        <v>0</v>
      </c>
      <c r="AD523" s="12">
        <f t="shared" si="545"/>
        <v>0</v>
      </c>
      <c r="AE523" s="12">
        <f t="shared" si="545"/>
        <v>0</v>
      </c>
      <c r="AF523" s="12">
        <f t="shared" si="545"/>
        <v>0</v>
      </c>
      <c r="AG523" s="12">
        <f t="shared" si="545"/>
        <v>0</v>
      </c>
      <c r="AH523" s="12">
        <f t="shared" si="545"/>
        <v>0</v>
      </c>
      <c r="AI523" s="12">
        <f t="shared" si="545"/>
        <v>0</v>
      </c>
      <c r="AJ523" s="12">
        <f t="shared" si="545"/>
        <v>0</v>
      </c>
      <c r="AK523" s="12">
        <f t="shared" si="545"/>
        <v>0</v>
      </c>
      <c r="AL523" s="12">
        <f t="shared" si="545"/>
        <v>0</v>
      </c>
      <c r="AM523" s="12">
        <f t="shared" si="545"/>
        <v>0</v>
      </c>
      <c r="AN523" s="12">
        <f t="shared" si="545"/>
        <v>0</v>
      </c>
      <c r="AO523" s="12">
        <f t="shared" si="545"/>
        <v>0</v>
      </c>
      <c r="AP523" s="12">
        <f t="shared" si="545"/>
        <v>0</v>
      </c>
      <c r="AQ523" s="12">
        <f t="shared" si="545"/>
        <v>0</v>
      </c>
      <c r="AR523" s="12">
        <f t="shared" si="545"/>
        <v>0</v>
      </c>
      <c r="AS523" s="12">
        <f t="shared" si="545"/>
        <v>0</v>
      </c>
      <c r="AT523" s="12"/>
      <c r="AU523" s="12"/>
      <c r="AV523" s="12"/>
      <c r="AW523" s="12"/>
      <c r="AX523" s="12"/>
      <c r="AY523" s="12"/>
      <c r="AZ523" s="12"/>
    </row>
    <row r="524" spans="1:57" outlineLevel="1" x14ac:dyDescent="0.2">
      <c r="A524" s="305"/>
      <c r="C524" s="21">
        <f t="shared" si="537"/>
        <v>2026</v>
      </c>
      <c r="N524" s="12">
        <f>N$8-N478</f>
        <v>0</v>
      </c>
      <c r="O524" s="12">
        <f t="shared" ref="O524:AS524" si="546">N524-O478</f>
        <v>0</v>
      </c>
      <c r="P524" s="12">
        <f t="shared" si="546"/>
        <v>0</v>
      </c>
      <c r="Q524" s="12">
        <f t="shared" si="546"/>
        <v>0</v>
      </c>
      <c r="R524" s="12">
        <f t="shared" si="546"/>
        <v>0</v>
      </c>
      <c r="S524" s="12">
        <f t="shared" si="546"/>
        <v>0</v>
      </c>
      <c r="T524" s="12">
        <f t="shared" si="546"/>
        <v>0</v>
      </c>
      <c r="U524" s="12">
        <f t="shared" si="546"/>
        <v>0</v>
      </c>
      <c r="V524" s="12">
        <f t="shared" si="546"/>
        <v>0</v>
      </c>
      <c r="W524" s="12">
        <f t="shared" si="546"/>
        <v>0</v>
      </c>
      <c r="X524" s="12">
        <f t="shared" si="546"/>
        <v>0</v>
      </c>
      <c r="Y524" s="12">
        <f t="shared" si="546"/>
        <v>0</v>
      </c>
      <c r="Z524" s="12">
        <f t="shared" si="546"/>
        <v>0</v>
      </c>
      <c r="AA524" s="12">
        <f t="shared" si="546"/>
        <v>0</v>
      </c>
      <c r="AB524" s="12">
        <f t="shared" si="546"/>
        <v>0</v>
      </c>
      <c r="AC524" s="12">
        <f t="shared" si="546"/>
        <v>0</v>
      </c>
      <c r="AD524" s="12">
        <f t="shared" si="546"/>
        <v>0</v>
      </c>
      <c r="AE524" s="12">
        <f t="shared" si="546"/>
        <v>0</v>
      </c>
      <c r="AF524" s="12">
        <f t="shared" si="546"/>
        <v>0</v>
      </c>
      <c r="AG524" s="12">
        <f t="shared" si="546"/>
        <v>0</v>
      </c>
      <c r="AH524" s="12">
        <f t="shared" si="546"/>
        <v>0</v>
      </c>
      <c r="AI524" s="12">
        <f t="shared" si="546"/>
        <v>0</v>
      </c>
      <c r="AJ524" s="12">
        <f t="shared" si="546"/>
        <v>0</v>
      </c>
      <c r="AK524" s="12">
        <f t="shared" si="546"/>
        <v>0</v>
      </c>
      <c r="AL524" s="12">
        <f t="shared" si="546"/>
        <v>0</v>
      </c>
      <c r="AM524" s="12">
        <f t="shared" si="546"/>
        <v>0</v>
      </c>
      <c r="AN524" s="12">
        <f t="shared" si="546"/>
        <v>0</v>
      </c>
      <c r="AO524" s="12">
        <f t="shared" si="546"/>
        <v>0</v>
      </c>
      <c r="AP524" s="12">
        <f t="shared" si="546"/>
        <v>0</v>
      </c>
      <c r="AQ524" s="12">
        <f t="shared" si="546"/>
        <v>0</v>
      </c>
      <c r="AR524" s="12">
        <f t="shared" si="546"/>
        <v>0</v>
      </c>
      <c r="AS524" s="12">
        <f t="shared" si="546"/>
        <v>0</v>
      </c>
      <c r="AT524" s="12"/>
      <c r="AU524" s="12"/>
      <c r="AV524" s="12"/>
      <c r="AW524" s="12"/>
      <c r="AX524" s="12"/>
      <c r="AY524" s="12"/>
      <c r="AZ524" s="12"/>
      <c r="BA524" s="12"/>
    </row>
    <row r="525" spans="1:57" outlineLevel="1" x14ac:dyDescent="0.2">
      <c r="A525" s="305"/>
      <c r="C525" s="21">
        <f t="shared" si="537"/>
        <v>2027</v>
      </c>
      <c r="O525" s="12">
        <f>O$8-O479</f>
        <v>0</v>
      </c>
      <c r="P525" s="12">
        <f t="shared" ref="P525:AS525" si="547">O525-P479</f>
        <v>0</v>
      </c>
      <c r="Q525" s="12">
        <f t="shared" si="547"/>
        <v>0</v>
      </c>
      <c r="R525" s="12">
        <f t="shared" si="547"/>
        <v>0</v>
      </c>
      <c r="S525" s="12">
        <f t="shared" si="547"/>
        <v>0</v>
      </c>
      <c r="T525" s="12">
        <f t="shared" si="547"/>
        <v>0</v>
      </c>
      <c r="U525" s="12">
        <f t="shared" si="547"/>
        <v>0</v>
      </c>
      <c r="V525" s="12">
        <f t="shared" si="547"/>
        <v>0</v>
      </c>
      <c r="W525" s="12">
        <f t="shared" si="547"/>
        <v>0</v>
      </c>
      <c r="X525" s="12">
        <f t="shared" si="547"/>
        <v>0</v>
      </c>
      <c r="Y525" s="12">
        <f t="shared" si="547"/>
        <v>0</v>
      </c>
      <c r="Z525" s="12">
        <f t="shared" si="547"/>
        <v>0</v>
      </c>
      <c r="AA525" s="12">
        <f t="shared" si="547"/>
        <v>0</v>
      </c>
      <c r="AB525" s="12">
        <f t="shared" si="547"/>
        <v>0</v>
      </c>
      <c r="AC525" s="12">
        <f t="shared" si="547"/>
        <v>0</v>
      </c>
      <c r="AD525" s="12">
        <f t="shared" si="547"/>
        <v>0</v>
      </c>
      <c r="AE525" s="12">
        <f t="shared" si="547"/>
        <v>0</v>
      </c>
      <c r="AF525" s="12">
        <f t="shared" si="547"/>
        <v>0</v>
      </c>
      <c r="AG525" s="12">
        <f t="shared" si="547"/>
        <v>0</v>
      </c>
      <c r="AH525" s="12">
        <f t="shared" si="547"/>
        <v>0</v>
      </c>
      <c r="AI525" s="12">
        <f t="shared" si="547"/>
        <v>0</v>
      </c>
      <c r="AJ525" s="12">
        <f t="shared" si="547"/>
        <v>0</v>
      </c>
      <c r="AK525" s="12">
        <f t="shared" si="547"/>
        <v>0</v>
      </c>
      <c r="AL525" s="12">
        <f t="shared" si="547"/>
        <v>0</v>
      </c>
      <c r="AM525" s="12">
        <f t="shared" si="547"/>
        <v>0</v>
      </c>
      <c r="AN525" s="12">
        <f t="shared" si="547"/>
        <v>0</v>
      </c>
      <c r="AO525" s="12">
        <f t="shared" si="547"/>
        <v>0</v>
      </c>
      <c r="AP525" s="12">
        <f t="shared" si="547"/>
        <v>0</v>
      </c>
      <c r="AQ525" s="12">
        <f t="shared" si="547"/>
        <v>0</v>
      </c>
      <c r="AR525" s="12">
        <f t="shared" si="547"/>
        <v>0</v>
      </c>
      <c r="AS525" s="12">
        <f t="shared" si="547"/>
        <v>0</v>
      </c>
      <c r="AT525" s="12"/>
      <c r="AU525" s="12"/>
      <c r="AV525" s="12"/>
      <c r="AW525" s="12"/>
      <c r="AX525" s="12"/>
      <c r="AY525" s="12"/>
      <c r="AZ525" s="12"/>
      <c r="BA525" s="12"/>
      <c r="BB525" s="12"/>
    </row>
    <row r="526" spans="1:57" outlineLevel="1" x14ac:dyDescent="0.2">
      <c r="A526" s="305"/>
      <c r="C526" s="21">
        <f t="shared" si="537"/>
        <v>2028</v>
      </c>
      <c r="P526" s="12">
        <f>P$8-P480</f>
        <v>0</v>
      </c>
      <c r="Q526" s="12">
        <f t="shared" ref="Q526:AS526" si="548">P526-Q480</f>
        <v>0</v>
      </c>
      <c r="R526" s="12">
        <f t="shared" si="548"/>
        <v>0</v>
      </c>
      <c r="S526" s="12">
        <f t="shared" si="548"/>
        <v>0</v>
      </c>
      <c r="T526" s="12">
        <f t="shared" si="548"/>
        <v>0</v>
      </c>
      <c r="U526" s="12">
        <f t="shared" si="548"/>
        <v>0</v>
      </c>
      <c r="V526" s="12">
        <f t="shared" si="548"/>
        <v>0</v>
      </c>
      <c r="W526" s="12">
        <f t="shared" si="548"/>
        <v>0</v>
      </c>
      <c r="X526" s="12">
        <f t="shared" si="548"/>
        <v>0</v>
      </c>
      <c r="Y526" s="12">
        <f t="shared" si="548"/>
        <v>0</v>
      </c>
      <c r="Z526" s="12">
        <f t="shared" si="548"/>
        <v>0</v>
      </c>
      <c r="AA526" s="12">
        <f t="shared" si="548"/>
        <v>0</v>
      </c>
      <c r="AB526" s="12">
        <f t="shared" si="548"/>
        <v>0</v>
      </c>
      <c r="AC526" s="12">
        <f t="shared" si="548"/>
        <v>0</v>
      </c>
      <c r="AD526" s="12">
        <f t="shared" si="548"/>
        <v>0</v>
      </c>
      <c r="AE526" s="12">
        <f t="shared" si="548"/>
        <v>0</v>
      </c>
      <c r="AF526" s="12">
        <f t="shared" si="548"/>
        <v>0</v>
      </c>
      <c r="AG526" s="12">
        <f t="shared" si="548"/>
        <v>0</v>
      </c>
      <c r="AH526" s="12">
        <f t="shared" si="548"/>
        <v>0</v>
      </c>
      <c r="AI526" s="12">
        <f t="shared" si="548"/>
        <v>0</v>
      </c>
      <c r="AJ526" s="12">
        <f t="shared" si="548"/>
        <v>0</v>
      </c>
      <c r="AK526" s="12">
        <f t="shared" si="548"/>
        <v>0</v>
      </c>
      <c r="AL526" s="12">
        <f t="shared" si="548"/>
        <v>0</v>
      </c>
      <c r="AM526" s="12">
        <f t="shared" si="548"/>
        <v>0</v>
      </c>
      <c r="AN526" s="12">
        <f t="shared" si="548"/>
        <v>0</v>
      </c>
      <c r="AO526" s="12">
        <f t="shared" si="548"/>
        <v>0</v>
      </c>
      <c r="AP526" s="12">
        <f t="shared" si="548"/>
        <v>0</v>
      </c>
      <c r="AQ526" s="12">
        <f t="shared" si="548"/>
        <v>0</v>
      </c>
      <c r="AR526" s="12">
        <f t="shared" si="548"/>
        <v>0</v>
      </c>
      <c r="AS526" s="12">
        <f t="shared" si="548"/>
        <v>0</v>
      </c>
      <c r="AT526" s="12"/>
      <c r="AU526" s="12"/>
      <c r="AV526" s="12"/>
      <c r="AW526" s="12"/>
      <c r="AX526" s="12"/>
      <c r="AY526" s="12"/>
      <c r="AZ526" s="12"/>
      <c r="BA526" s="12"/>
      <c r="BB526" s="12"/>
      <c r="BC526" s="12"/>
    </row>
    <row r="527" spans="1:57" outlineLevel="1" x14ac:dyDescent="0.2">
      <c r="A527" s="305"/>
      <c r="C527" s="21">
        <f t="shared" si="537"/>
        <v>2029</v>
      </c>
      <c r="Q527" s="12">
        <f>Q$8-Q481</f>
        <v>0</v>
      </c>
      <c r="R527" s="12">
        <f t="shared" ref="R527:AS527" si="549">Q527-R481</f>
        <v>0</v>
      </c>
      <c r="S527" s="12">
        <f t="shared" si="549"/>
        <v>0</v>
      </c>
      <c r="T527" s="12">
        <f t="shared" si="549"/>
        <v>0</v>
      </c>
      <c r="U527" s="12">
        <f t="shared" si="549"/>
        <v>0</v>
      </c>
      <c r="V527" s="12">
        <f t="shared" si="549"/>
        <v>0</v>
      </c>
      <c r="W527" s="12">
        <f t="shared" si="549"/>
        <v>0</v>
      </c>
      <c r="X527" s="12">
        <f t="shared" si="549"/>
        <v>0</v>
      </c>
      <c r="Y527" s="12">
        <f t="shared" si="549"/>
        <v>0</v>
      </c>
      <c r="Z527" s="12">
        <f t="shared" si="549"/>
        <v>0</v>
      </c>
      <c r="AA527" s="12">
        <f t="shared" si="549"/>
        <v>0</v>
      </c>
      <c r="AB527" s="12">
        <f t="shared" si="549"/>
        <v>0</v>
      </c>
      <c r="AC527" s="12">
        <f t="shared" si="549"/>
        <v>0</v>
      </c>
      <c r="AD527" s="12">
        <f t="shared" si="549"/>
        <v>0</v>
      </c>
      <c r="AE527" s="12">
        <f t="shared" si="549"/>
        <v>0</v>
      </c>
      <c r="AF527" s="12">
        <f t="shared" si="549"/>
        <v>0</v>
      </c>
      <c r="AG527" s="12">
        <f t="shared" si="549"/>
        <v>0</v>
      </c>
      <c r="AH527" s="12">
        <f t="shared" si="549"/>
        <v>0</v>
      </c>
      <c r="AI527" s="12">
        <f t="shared" si="549"/>
        <v>0</v>
      </c>
      <c r="AJ527" s="12">
        <f t="shared" si="549"/>
        <v>0</v>
      </c>
      <c r="AK527" s="12">
        <f t="shared" si="549"/>
        <v>0</v>
      </c>
      <c r="AL527" s="12">
        <f t="shared" si="549"/>
        <v>0</v>
      </c>
      <c r="AM527" s="12">
        <f t="shared" si="549"/>
        <v>0</v>
      </c>
      <c r="AN527" s="12">
        <f t="shared" si="549"/>
        <v>0</v>
      </c>
      <c r="AO527" s="12">
        <f t="shared" si="549"/>
        <v>0</v>
      </c>
      <c r="AP527" s="12">
        <f t="shared" si="549"/>
        <v>0</v>
      </c>
      <c r="AQ527" s="12">
        <f t="shared" si="549"/>
        <v>0</v>
      </c>
      <c r="AR527" s="12">
        <f t="shared" si="549"/>
        <v>0</v>
      </c>
      <c r="AS527" s="12">
        <f t="shared" si="549"/>
        <v>0</v>
      </c>
      <c r="AT527" s="12"/>
      <c r="AU527" s="12"/>
      <c r="AV527" s="12"/>
      <c r="AW527" s="12"/>
      <c r="AX527" s="12"/>
      <c r="AY527" s="12"/>
      <c r="AZ527" s="12"/>
      <c r="BA527" s="12"/>
      <c r="BB527" s="12"/>
      <c r="BC527" s="12"/>
      <c r="BD527" s="12"/>
    </row>
    <row r="528" spans="1:57" outlineLevel="1" x14ac:dyDescent="0.2">
      <c r="A528" s="305"/>
      <c r="C528" s="21">
        <f t="shared" si="537"/>
        <v>2030</v>
      </c>
      <c r="R528" s="12">
        <f>R$8-R482</f>
        <v>0</v>
      </c>
      <c r="S528" s="12">
        <f t="shared" ref="S528:AS528" si="550">R528-S482</f>
        <v>0</v>
      </c>
      <c r="T528" s="12">
        <f t="shared" si="550"/>
        <v>0</v>
      </c>
      <c r="U528" s="12">
        <f t="shared" si="550"/>
        <v>0</v>
      </c>
      <c r="V528" s="12">
        <f t="shared" si="550"/>
        <v>0</v>
      </c>
      <c r="W528" s="12">
        <f t="shared" si="550"/>
        <v>0</v>
      </c>
      <c r="X528" s="12">
        <f t="shared" si="550"/>
        <v>0</v>
      </c>
      <c r="Y528" s="12">
        <f t="shared" si="550"/>
        <v>0</v>
      </c>
      <c r="Z528" s="12">
        <f t="shared" si="550"/>
        <v>0</v>
      </c>
      <c r="AA528" s="12">
        <f t="shared" si="550"/>
        <v>0</v>
      </c>
      <c r="AB528" s="12">
        <f t="shared" si="550"/>
        <v>0</v>
      </c>
      <c r="AC528" s="12">
        <f t="shared" si="550"/>
        <v>0</v>
      </c>
      <c r="AD528" s="12">
        <f t="shared" si="550"/>
        <v>0</v>
      </c>
      <c r="AE528" s="12">
        <f t="shared" si="550"/>
        <v>0</v>
      </c>
      <c r="AF528" s="12">
        <f t="shared" si="550"/>
        <v>0</v>
      </c>
      <c r="AG528" s="12">
        <f t="shared" si="550"/>
        <v>0</v>
      </c>
      <c r="AH528" s="12">
        <f t="shared" si="550"/>
        <v>0</v>
      </c>
      <c r="AI528" s="12">
        <f t="shared" si="550"/>
        <v>0</v>
      </c>
      <c r="AJ528" s="12">
        <f t="shared" si="550"/>
        <v>0</v>
      </c>
      <c r="AK528" s="12">
        <f t="shared" si="550"/>
        <v>0</v>
      </c>
      <c r="AL528" s="12">
        <f t="shared" si="550"/>
        <v>0</v>
      </c>
      <c r="AM528" s="12">
        <f t="shared" si="550"/>
        <v>0</v>
      </c>
      <c r="AN528" s="12">
        <f t="shared" si="550"/>
        <v>0</v>
      </c>
      <c r="AO528" s="12">
        <f t="shared" si="550"/>
        <v>0</v>
      </c>
      <c r="AP528" s="12">
        <f t="shared" si="550"/>
        <v>0</v>
      </c>
      <c r="AQ528" s="12">
        <f t="shared" si="550"/>
        <v>0</v>
      </c>
      <c r="AR528" s="12">
        <f t="shared" si="550"/>
        <v>0</v>
      </c>
      <c r="AS528" s="12">
        <f t="shared" si="550"/>
        <v>0</v>
      </c>
      <c r="AT528" s="12"/>
      <c r="AU528" s="12"/>
      <c r="AV528" s="12"/>
      <c r="AW528" s="12"/>
      <c r="AX528" s="12"/>
      <c r="AY528" s="12"/>
      <c r="AZ528" s="12"/>
      <c r="BA528" s="12"/>
      <c r="BB528" s="12"/>
      <c r="BC528" s="12"/>
      <c r="BD528" s="12"/>
      <c r="BE528" s="12"/>
    </row>
    <row r="529" spans="1:73" outlineLevel="1" x14ac:dyDescent="0.2">
      <c r="A529" s="305"/>
      <c r="C529" s="21">
        <f t="shared" si="537"/>
        <v>2031</v>
      </c>
      <c r="S529" s="12">
        <f>S$8-S483</f>
        <v>0</v>
      </c>
      <c r="T529" s="12">
        <f t="shared" ref="T529:AS529" si="551">S529-T483</f>
        <v>0</v>
      </c>
      <c r="U529" s="12">
        <f t="shared" si="551"/>
        <v>0</v>
      </c>
      <c r="V529" s="12">
        <f t="shared" si="551"/>
        <v>0</v>
      </c>
      <c r="W529" s="12">
        <f t="shared" si="551"/>
        <v>0</v>
      </c>
      <c r="X529" s="12">
        <f t="shared" si="551"/>
        <v>0</v>
      </c>
      <c r="Y529" s="12">
        <f t="shared" si="551"/>
        <v>0</v>
      </c>
      <c r="Z529" s="12">
        <f t="shared" si="551"/>
        <v>0</v>
      </c>
      <c r="AA529" s="12">
        <f t="shared" si="551"/>
        <v>0</v>
      </c>
      <c r="AB529" s="12">
        <f t="shared" si="551"/>
        <v>0</v>
      </c>
      <c r="AC529" s="12">
        <f t="shared" si="551"/>
        <v>0</v>
      </c>
      <c r="AD529" s="12">
        <f t="shared" si="551"/>
        <v>0</v>
      </c>
      <c r="AE529" s="12">
        <f t="shared" si="551"/>
        <v>0</v>
      </c>
      <c r="AF529" s="12">
        <f t="shared" si="551"/>
        <v>0</v>
      </c>
      <c r="AG529" s="12">
        <f t="shared" si="551"/>
        <v>0</v>
      </c>
      <c r="AH529" s="12">
        <f t="shared" si="551"/>
        <v>0</v>
      </c>
      <c r="AI529" s="12">
        <f t="shared" si="551"/>
        <v>0</v>
      </c>
      <c r="AJ529" s="12">
        <f t="shared" si="551"/>
        <v>0</v>
      </c>
      <c r="AK529" s="12">
        <f t="shared" si="551"/>
        <v>0</v>
      </c>
      <c r="AL529" s="12">
        <f t="shared" si="551"/>
        <v>0</v>
      </c>
      <c r="AM529" s="12">
        <f t="shared" si="551"/>
        <v>0</v>
      </c>
      <c r="AN529" s="12">
        <f t="shared" si="551"/>
        <v>0</v>
      </c>
      <c r="AO529" s="12">
        <f t="shared" si="551"/>
        <v>0</v>
      </c>
      <c r="AP529" s="12">
        <f t="shared" si="551"/>
        <v>0</v>
      </c>
      <c r="AQ529" s="12">
        <f t="shared" si="551"/>
        <v>0</v>
      </c>
      <c r="AR529" s="12">
        <f t="shared" si="551"/>
        <v>0</v>
      </c>
      <c r="AS529" s="12">
        <f t="shared" si="551"/>
        <v>0</v>
      </c>
      <c r="AT529" s="12"/>
      <c r="AU529" s="12"/>
      <c r="AV529" s="12"/>
      <c r="AW529" s="12"/>
      <c r="AX529" s="12"/>
      <c r="AY529" s="12"/>
      <c r="AZ529" s="12"/>
      <c r="BA529" s="12"/>
      <c r="BB529" s="12"/>
      <c r="BC529" s="12"/>
      <c r="BD529" s="12"/>
      <c r="BE529" s="12"/>
      <c r="BF529" s="12"/>
    </row>
    <row r="530" spans="1:73" outlineLevel="1" x14ac:dyDescent="0.2">
      <c r="A530" s="305"/>
      <c r="C530" s="21">
        <f t="shared" si="537"/>
        <v>2032</v>
      </c>
      <c r="T530" s="12">
        <f>T$8-T484</f>
        <v>0</v>
      </c>
      <c r="U530" s="12">
        <f t="shared" ref="U530:AS530" si="552">T530-U484</f>
        <v>0</v>
      </c>
      <c r="V530" s="12">
        <f t="shared" si="552"/>
        <v>0</v>
      </c>
      <c r="W530" s="12">
        <f t="shared" si="552"/>
        <v>0</v>
      </c>
      <c r="X530" s="12">
        <f t="shared" si="552"/>
        <v>0</v>
      </c>
      <c r="Y530" s="12">
        <f t="shared" si="552"/>
        <v>0</v>
      </c>
      <c r="Z530" s="12">
        <f t="shared" si="552"/>
        <v>0</v>
      </c>
      <c r="AA530" s="12">
        <f t="shared" si="552"/>
        <v>0</v>
      </c>
      <c r="AB530" s="12">
        <f t="shared" si="552"/>
        <v>0</v>
      </c>
      <c r="AC530" s="12">
        <f t="shared" si="552"/>
        <v>0</v>
      </c>
      <c r="AD530" s="12">
        <f t="shared" si="552"/>
        <v>0</v>
      </c>
      <c r="AE530" s="12">
        <f t="shared" si="552"/>
        <v>0</v>
      </c>
      <c r="AF530" s="12">
        <f t="shared" si="552"/>
        <v>0</v>
      </c>
      <c r="AG530" s="12">
        <f t="shared" si="552"/>
        <v>0</v>
      </c>
      <c r="AH530" s="12">
        <f t="shared" si="552"/>
        <v>0</v>
      </c>
      <c r="AI530" s="12">
        <f t="shared" si="552"/>
        <v>0</v>
      </c>
      <c r="AJ530" s="12">
        <f t="shared" si="552"/>
        <v>0</v>
      </c>
      <c r="AK530" s="12">
        <f t="shared" si="552"/>
        <v>0</v>
      </c>
      <c r="AL530" s="12">
        <f t="shared" si="552"/>
        <v>0</v>
      </c>
      <c r="AM530" s="12">
        <f t="shared" si="552"/>
        <v>0</v>
      </c>
      <c r="AN530" s="12">
        <f t="shared" si="552"/>
        <v>0</v>
      </c>
      <c r="AO530" s="12">
        <f t="shared" si="552"/>
        <v>0</v>
      </c>
      <c r="AP530" s="12">
        <f t="shared" si="552"/>
        <v>0</v>
      </c>
      <c r="AQ530" s="12">
        <f t="shared" si="552"/>
        <v>0</v>
      </c>
      <c r="AR530" s="12">
        <f t="shared" si="552"/>
        <v>0</v>
      </c>
      <c r="AS530" s="12">
        <f t="shared" si="552"/>
        <v>0</v>
      </c>
      <c r="AT530" s="12"/>
      <c r="AU530" s="12"/>
      <c r="AV530" s="12"/>
      <c r="AW530" s="12"/>
      <c r="AX530" s="12"/>
      <c r="AY530" s="12"/>
      <c r="AZ530" s="12"/>
      <c r="BA530" s="12"/>
      <c r="BB530" s="12"/>
      <c r="BC530" s="12"/>
      <c r="BD530" s="12"/>
      <c r="BE530" s="12"/>
      <c r="BF530" s="12"/>
      <c r="BG530" s="12"/>
    </row>
    <row r="531" spans="1:73" outlineLevel="1" x14ac:dyDescent="0.2">
      <c r="A531" s="305"/>
      <c r="C531" s="21">
        <f t="shared" si="537"/>
        <v>2033</v>
      </c>
      <c r="U531" s="12">
        <f>U$8-U485</f>
        <v>0</v>
      </c>
      <c r="V531" s="12">
        <f t="shared" ref="V531:AS531" si="553">U531-V485</f>
        <v>0</v>
      </c>
      <c r="W531" s="12">
        <f t="shared" si="553"/>
        <v>0</v>
      </c>
      <c r="X531" s="12">
        <f t="shared" si="553"/>
        <v>0</v>
      </c>
      <c r="Y531" s="12">
        <f t="shared" si="553"/>
        <v>0</v>
      </c>
      <c r="Z531" s="12">
        <f t="shared" si="553"/>
        <v>0</v>
      </c>
      <c r="AA531" s="12">
        <f t="shared" si="553"/>
        <v>0</v>
      </c>
      <c r="AB531" s="12">
        <f t="shared" si="553"/>
        <v>0</v>
      </c>
      <c r="AC531" s="12">
        <f t="shared" si="553"/>
        <v>0</v>
      </c>
      <c r="AD531" s="12">
        <f t="shared" si="553"/>
        <v>0</v>
      </c>
      <c r="AE531" s="12">
        <f t="shared" si="553"/>
        <v>0</v>
      </c>
      <c r="AF531" s="12">
        <f t="shared" si="553"/>
        <v>0</v>
      </c>
      <c r="AG531" s="12">
        <f t="shared" si="553"/>
        <v>0</v>
      </c>
      <c r="AH531" s="12">
        <f t="shared" si="553"/>
        <v>0</v>
      </c>
      <c r="AI531" s="12">
        <f t="shared" si="553"/>
        <v>0</v>
      </c>
      <c r="AJ531" s="12">
        <f t="shared" si="553"/>
        <v>0</v>
      </c>
      <c r="AK531" s="12">
        <f t="shared" si="553"/>
        <v>0</v>
      </c>
      <c r="AL531" s="12">
        <f t="shared" si="553"/>
        <v>0</v>
      </c>
      <c r="AM531" s="12">
        <f t="shared" si="553"/>
        <v>0</v>
      </c>
      <c r="AN531" s="12">
        <f t="shared" si="553"/>
        <v>0</v>
      </c>
      <c r="AO531" s="12">
        <f t="shared" si="553"/>
        <v>0</v>
      </c>
      <c r="AP531" s="12">
        <f t="shared" si="553"/>
        <v>0</v>
      </c>
      <c r="AQ531" s="12">
        <f t="shared" si="553"/>
        <v>0</v>
      </c>
      <c r="AR531" s="12">
        <f t="shared" si="553"/>
        <v>0</v>
      </c>
      <c r="AS531" s="12">
        <f t="shared" si="553"/>
        <v>0</v>
      </c>
      <c r="AT531" s="12"/>
      <c r="AU531" s="12"/>
      <c r="AV531" s="12"/>
      <c r="AW531" s="12"/>
      <c r="AX531" s="12"/>
      <c r="AY531" s="12"/>
      <c r="AZ531" s="12"/>
      <c r="BA531" s="12"/>
      <c r="BB531" s="12"/>
      <c r="BC531" s="12"/>
      <c r="BD531" s="12"/>
      <c r="BE531" s="12"/>
      <c r="BF531" s="12"/>
      <c r="BG531" s="12"/>
      <c r="BH531" s="12"/>
    </row>
    <row r="532" spans="1:73" outlineLevel="1" x14ac:dyDescent="0.2">
      <c r="A532" s="305"/>
      <c r="C532" s="21">
        <f t="shared" si="537"/>
        <v>2034</v>
      </c>
      <c r="V532" s="12">
        <f>V$8-V486</f>
        <v>0</v>
      </c>
      <c r="W532" s="12">
        <f t="shared" ref="W532:AS532" si="554">V532-W486</f>
        <v>0</v>
      </c>
      <c r="X532" s="12">
        <f t="shared" si="554"/>
        <v>0</v>
      </c>
      <c r="Y532" s="12">
        <f t="shared" si="554"/>
        <v>0</v>
      </c>
      <c r="Z532" s="12">
        <f t="shared" si="554"/>
        <v>0</v>
      </c>
      <c r="AA532" s="12">
        <f t="shared" si="554"/>
        <v>0</v>
      </c>
      <c r="AB532" s="12">
        <f t="shared" si="554"/>
        <v>0</v>
      </c>
      <c r="AC532" s="12">
        <f t="shared" si="554"/>
        <v>0</v>
      </c>
      <c r="AD532" s="12">
        <f t="shared" si="554"/>
        <v>0</v>
      </c>
      <c r="AE532" s="12">
        <f t="shared" si="554"/>
        <v>0</v>
      </c>
      <c r="AF532" s="12">
        <f t="shared" si="554"/>
        <v>0</v>
      </c>
      <c r="AG532" s="12">
        <f t="shared" si="554"/>
        <v>0</v>
      </c>
      <c r="AH532" s="12">
        <f t="shared" si="554"/>
        <v>0</v>
      </c>
      <c r="AI532" s="12">
        <f t="shared" si="554"/>
        <v>0</v>
      </c>
      <c r="AJ532" s="12">
        <f t="shared" si="554"/>
        <v>0</v>
      </c>
      <c r="AK532" s="12">
        <f t="shared" si="554"/>
        <v>0</v>
      </c>
      <c r="AL532" s="12">
        <f t="shared" si="554"/>
        <v>0</v>
      </c>
      <c r="AM532" s="12">
        <f t="shared" si="554"/>
        <v>0</v>
      </c>
      <c r="AN532" s="12">
        <f t="shared" si="554"/>
        <v>0</v>
      </c>
      <c r="AO532" s="12">
        <f t="shared" si="554"/>
        <v>0</v>
      </c>
      <c r="AP532" s="12">
        <f t="shared" si="554"/>
        <v>0</v>
      </c>
      <c r="AQ532" s="12">
        <f t="shared" si="554"/>
        <v>0</v>
      </c>
      <c r="AR532" s="12">
        <f t="shared" si="554"/>
        <v>0</v>
      </c>
      <c r="AS532" s="12">
        <f t="shared" si="554"/>
        <v>0</v>
      </c>
      <c r="AT532" s="12"/>
      <c r="AU532" s="12"/>
      <c r="AV532" s="12"/>
      <c r="AW532" s="12"/>
      <c r="AX532" s="12"/>
      <c r="AY532" s="12"/>
      <c r="AZ532" s="12"/>
      <c r="BA532" s="12"/>
      <c r="BB532" s="12"/>
      <c r="BC532" s="12"/>
      <c r="BD532" s="12"/>
      <c r="BE532" s="12"/>
      <c r="BF532" s="12"/>
      <c r="BG532" s="12"/>
      <c r="BH532" s="12"/>
      <c r="BI532" s="12"/>
    </row>
    <row r="533" spans="1:73" outlineLevel="1" x14ac:dyDescent="0.2">
      <c r="A533" s="305"/>
      <c r="C533" s="21">
        <f t="shared" si="537"/>
        <v>2035</v>
      </c>
      <c r="W533" s="12">
        <f>W$8-W487</f>
        <v>0</v>
      </c>
      <c r="X533" s="12">
        <f t="shared" ref="X533:AS533" si="555">W533-X487</f>
        <v>0</v>
      </c>
      <c r="Y533" s="12">
        <f t="shared" si="555"/>
        <v>0</v>
      </c>
      <c r="Z533" s="12">
        <f t="shared" si="555"/>
        <v>0</v>
      </c>
      <c r="AA533" s="12">
        <f t="shared" si="555"/>
        <v>0</v>
      </c>
      <c r="AB533" s="12">
        <f t="shared" si="555"/>
        <v>0</v>
      </c>
      <c r="AC533" s="12">
        <f t="shared" si="555"/>
        <v>0</v>
      </c>
      <c r="AD533" s="12">
        <f t="shared" si="555"/>
        <v>0</v>
      </c>
      <c r="AE533" s="12">
        <f t="shared" si="555"/>
        <v>0</v>
      </c>
      <c r="AF533" s="12">
        <f t="shared" si="555"/>
        <v>0</v>
      </c>
      <c r="AG533" s="12">
        <f t="shared" si="555"/>
        <v>0</v>
      </c>
      <c r="AH533" s="12">
        <f t="shared" si="555"/>
        <v>0</v>
      </c>
      <c r="AI533" s="12">
        <f t="shared" si="555"/>
        <v>0</v>
      </c>
      <c r="AJ533" s="12">
        <f t="shared" si="555"/>
        <v>0</v>
      </c>
      <c r="AK533" s="12">
        <f t="shared" si="555"/>
        <v>0</v>
      </c>
      <c r="AL533" s="12">
        <f t="shared" si="555"/>
        <v>0</v>
      </c>
      <c r="AM533" s="12">
        <f t="shared" si="555"/>
        <v>0</v>
      </c>
      <c r="AN533" s="12">
        <f t="shared" si="555"/>
        <v>0</v>
      </c>
      <c r="AO533" s="12">
        <f t="shared" si="555"/>
        <v>0</v>
      </c>
      <c r="AP533" s="12">
        <f t="shared" si="555"/>
        <v>0</v>
      </c>
      <c r="AQ533" s="12">
        <f t="shared" si="555"/>
        <v>0</v>
      </c>
      <c r="AR533" s="12">
        <f t="shared" si="555"/>
        <v>0</v>
      </c>
      <c r="AS533" s="12">
        <f t="shared" si="555"/>
        <v>0</v>
      </c>
      <c r="AT533" s="12"/>
      <c r="AU533" s="12"/>
      <c r="AV533" s="12"/>
      <c r="AW533" s="12"/>
      <c r="AX533" s="12"/>
      <c r="AY533" s="12"/>
      <c r="AZ533" s="12"/>
      <c r="BA533" s="12"/>
      <c r="BB533" s="12"/>
      <c r="BC533" s="12"/>
      <c r="BD533" s="12"/>
      <c r="BE533" s="12"/>
      <c r="BF533" s="12"/>
      <c r="BG533" s="12"/>
      <c r="BH533" s="12"/>
      <c r="BI533" s="12"/>
      <c r="BJ533" s="12"/>
    </row>
    <row r="534" spans="1:73" outlineLevel="1" x14ac:dyDescent="0.2">
      <c r="A534" s="305"/>
      <c r="C534" s="21">
        <f t="shared" si="537"/>
        <v>2036</v>
      </c>
      <c r="X534" s="12">
        <f>X$8-X488</f>
        <v>0</v>
      </c>
      <c r="Y534" s="12">
        <f t="shared" ref="Y534:AS534" si="556">X534-Y488</f>
        <v>0</v>
      </c>
      <c r="Z534" s="12">
        <f t="shared" si="556"/>
        <v>0</v>
      </c>
      <c r="AA534" s="12">
        <f t="shared" si="556"/>
        <v>0</v>
      </c>
      <c r="AB534" s="12">
        <f t="shared" si="556"/>
        <v>0</v>
      </c>
      <c r="AC534" s="12">
        <f t="shared" si="556"/>
        <v>0</v>
      </c>
      <c r="AD534" s="12">
        <f t="shared" si="556"/>
        <v>0</v>
      </c>
      <c r="AE534" s="12">
        <f t="shared" si="556"/>
        <v>0</v>
      </c>
      <c r="AF534" s="12">
        <f t="shared" si="556"/>
        <v>0</v>
      </c>
      <c r="AG534" s="12">
        <f t="shared" si="556"/>
        <v>0</v>
      </c>
      <c r="AH534" s="12">
        <f t="shared" si="556"/>
        <v>0</v>
      </c>
      <c r="AI534" s="12">
        <f t="shared" si="556"/>
        <v>0</v>
      </c>
      <c r="AJ534" s="12">
        <f t="shared" si="556"/>
        <v>0</v>
      </c>
      <c r="AK534" s="12">
        <f t="shared" si="556"/>
        <v>0</v>
      </c>
      <c r="AL534" s="12">
        <f t="shared" si="556"/>
        <v>0</v>
      </c>
      <c r="AM534" s="12">
        <f t="shared" si="556"/>
        <v>0</v>
      </c>
      <c r="AN534" s="12">
        <f t="shared" si="556"/>
        <v>0</v>
      </c>
      <c r="AO534" s="12">
        <f t="shared" si="556"/>
        <v>0</v>
      </c>
      <c r="AP534" s="12">
        <f t="shared" si="556"/>
        <v>0</v>
      </c>
      <c r="AQ534" s="12">
        <f t="shared" si="556"/>
        <v>0</v>
      </c>
      <c r="AR534" s="12">
        <f t="shared" si="556"/>
        <v>0</v>
      </c>
      <c r="AS534" s="12">
        <f t="shared" si="556"/>
        <v>0</v>
      </c>
      <c r="AT534" s="12"/>
      <c r="AU534" s="12"/>
      <c r="AV534" s="12"/>
      <c r="AW534" s="12"/>
      <c r="AX534" s="12"/>
      <c r="AY534" s="12"/>
      <c r="AZ534" s="12"/>
      <c r="BA534" s="12"/>
      <c r="BB534" s="12"/>
      <c r="BC534" s="12"/>
      <c r="BD534" s="12"/>
      <c r="BE534" s="12"/>
      <c r="BF534" s="12"/>
      <c r="BG534" s="12"/>
      <c r="BH534" s="12"/>
      <c r="BI534" s="12"/>
      <c r="BJ534" s="12"/>
      <c r="BK534" s="12"/>
    </row>
    <row r="535" spans="1:73" outlineLevel="1" x14ac:dyDescent="0.2">
      <c r="A535" s="305"/>
      <c r="C535" s="21">
        <f t="shared" si="537"/>
        <v>2037</v>
      </c>
      <c r="Y535" s="12">
        <f>Y$8-Y489</f>
        <v>0</v>
      </c>
      <c r="Z535" s="12">
        <f t="shared" ref="Z535:AS535" si="557">Y535-Z489</f>
        <v>0</v>
      </c>
      <c r="AA535" s="12">
        <f t="shared" si="557"/>
        <v>0</v>
      </c>
      <c r="AB535" s="12">
        <f t="shared" si="557"/>
        <v>0</v>
      </c>
      <c r="AC535" s="12">
        <f t="shared" si="557"/>
        <v>0</v>
      </c>
      <c r="AD535" s="12">
        <f t="shared" si="557"/>
        <v>0</v>
      </c>
      <c r="AE535" s="12">
        <f t="shared" si="557"/>
        <v>0</v>
      </c>
      <c r="AF535" s="12">
        <f t="shared" si="557"/>
        <v>0</v>
      </c>
      <c r="AG535" s="12">
        <f t="shared" si="557"/>
        <v>0</v>
      </c>
      <c r="AH535" s="12">
        <f t="shared" si="557"/>
        <v>0</v>
      </c>
      <c r="AI535" s="12">
        <f t="shared" si="557"/>
        <v>0</v>
      </c>
      <c r="AJ535" s="12">
        <f t="shared" si="557"/>
        <v>0</v>
      </c>
      <c r="AK535" s="12">
        <f t="shared" si="557"/>
        <v>0</v>
      </c>
      <c r="AL535" s="12">
        <f t="shared" si="557"/>
        <v>0</v>
      </c>
      <c r="AM535" s="12">
        <f t="shared" si="557"/>
        <v>0</v>
      </c>
      <c r="AN535" s="12">
        <f t="shared" si="557"/>
        <v>0</v>
      </c>
      <c r="AO535" s="12">
        <f t="shared" si="557"/>
        <v>0</v>
      </c>
      <c r="AP535" s="12">
        <f t="shared" si="557"/>
        <v>0</v>
      </c>
      <c r="AQ535" s="12">
        <f t="shared" si="557"/>
        <v>0</v>
      </c>
      <c r="AR535" s="12">
        <f t="shared" si="557"/>
        <v>0</v>
      </c>
      <c r="AS535" s="12">
        <f t="shared" si="557"/>
        <v>0</v>
      </c>
      <c r="AT535" s="12"/>
      <c r="AU535" s="12"/>
      <c r="AV535" s="12"/>
      <c r="AW535" s="12"/>
      <c r="AX535" s="12"/>
      <c r="AY535" s="12"/>
      <c r="AZ535" s="12"/>
      <c r="BA535" s="12"/>
      <c r="BB535" s="12"/>
      <c r="BC535" s="12"/>
      <c r="BD535" s="12"/>
      <c r="BE535" s="12"/>
      <c r="BF535" s="12"/>
      <c r="BG535" s="12"/>
      <c r="BH535" s="12"/>
      <c r="BI535" s="12"/>
      <c r="BJ535" s="12"/>
      <c r="BK535" s="12"/>
      <c r="BL535" s="12"/>
    </row>
    <row r="536" spans="1:73" outlineLevel="1" x14ac:dyDescent="0.2">
      <c r="A536" s="305"/>
      <c r="C536" s="21">
        <f t="shared" si="537"/>
        <v>2038</v>
      </c>
      <c r="Z536" s="12">
        <f>Z$8-Z490</f>
        <v>0</v>
      </c>
      <c r="AA536" s="12">
        <f t="shared" ref="AA536:AS536" si="558">Z536-AA490</f>
        <v>0</v>
      </c>
      <c r="AB536" s="12">
        <f t="shared" si="558"/>
        <v>0</v>
      </c>
      <c r="AC536" s="12">
        <f t="shared" si="558"/>
        <v>0</v>
      </c>
      <c r="AD536" s="12">
        <f t="shared" si="558"/>
        <v>0</v>
      </c>
      <c r="AE536" s="12">
        <f t="shared" si="558"/>
        <v>0</v>
      </c>
      <c r="AF536" s="12">
        <f t="shared" si="558"/>
        <v>0</v>
      </c>
      <c r="AG536" s="12">
        <f t="shared" si="558"/>
        <v>0</v>
      </c>
      <c r="AH536" s="12">
        <f t="shared" si="558"/>
        <v>0</v>
      </c>
      <c r="AI536" s="12">
        <f t="shared" si="558"/>
        <v>0</v>
      </c>
      <c r="AJ536" s="12">
        <f t="shared" si="558"/>
        <v>0</v>
      </c>
      <c r="AK536" s="12">
        <f t="shared" si="558"/>
        <v>0</v>
      </c>
      <c r="AL536" s="12">
        <f t="shared" si="558"/>
        <v>0</v>
      </c>
      <c r="AM536" s="12">
        <f t="shared" si="558"/>
        <v>0</v>
      </c>
      <c r="AN536" s="12">
        <f t="shared" si="558"/>
        <v>0</v>
      </c>
      <c r="AO536" s="12">
        <f t="shared" si="558"/>
        <v>0</v>
      </c>
      <c r="AP536" s="12">
        <f t="shared" si="558"/>
        <v>0</v>
      </c>
      <c r="AQ536" s="12">
        <f t="shared" si="558"/>
        <v>0</v>
      </c>
      <c r="AR536" s="12">
        <f t="shared" si="558"/>
        <v>0</v>
      </c>
      <c r="AS536" s="12">
        <f t="shared" si="558"/>
        <v>0</v>
      </c>
      <c r="AT536" s="12"/>
      <c r="AU536" s="12"/>
      <c r="AV536" s="12"/>
      <c r="AW536" s="12"/>
      <c r="AX536" s="12"/>
      <c r="AY536" s="12"/>
      <c r="AZ536" s="12"/>
      <c r="BA536" s="12"/>
      <c r="BB536" s="12"/>
      <c r="BC536" s="12"/>
      <c r="BD536" s="12"/>
      <c r="BE536" s="12"/>
      <c r="BF536" s="12"/>
      <c r="BG536" s="12"/>
      <c r="BH536" s="12"/>
      <c r="BI536" s="12"/>
      <c r="BJ536" s="12"/>
      <c r="BK536" s="12"/>
      <c r="BL536" s="12"/>
      <c r="BM536" s="12"/>
    </row>
    <row r="537" spans="1:73" outlineLevel="1" x14ac:dyDescent="0.2">
      <c r="A537" s="305"/>
      <c r="C537" s="21">
        <f t="shared" si="537"/>
        <v>2039</v>
      </c>
      <c r="AA537" s="12">
        <f>AA$8-AA491</f>
        <v>0</v>
      </c>
      <c r="AB537" s="12">
        <f t="shared" ref="AB537:AS537" si="559">AA537-AB491</f>
        <v>0</v>
      </c>
      <c r="AC537" s="12">
        <f t="shared" si="559"/>
        <v>0</v>
      </c>
      <c r="AD537" s="12">
        <f t="shared" si="559"/>
        <v>0</v>
      </c>
      <c r="AE537" s="12">
        <f t="shared" si="559"/>
        <v>0</v>
      </c>
      <c r="AF537" s="12">
        <f t="shared" si="559"/>
        <v>0</v>
      </c>
      <c r="AG537" s="12">
        <f t="shared" si="559"/>
        <v>0</v>
      </c>
      <c r="AH537" s="12">
        <f t="shared" si="559"/>
        <v>0</v>
      </c>
      <c r="AI537" s="12">
        <f t="shared" si="559"/>
        <v>0</v>
      </c>
      <c r="AJ537" s="12">
        <f t="shared" si="559"/>
        <v>0</v>
      </c>
      <c r="AK537" s="12">
        <f t="shared" si="559"/>
        <v>0</v>
      </c>
      <c r="AL537" s="12">
        <f t="shared" si="559"/>
        <v>0</v>
      </c>
      <c r="AM537" s="12">
        <f t="shared" si="559"/>
        <v>0</v>
      </c>
      <c r="AN537" s="12">
        <f t="shared" si="559"/>
        <v>0</v>
      </c>
      <c r="AO537" s="12">
        <f t="shared" si="559"/>
        <v>0</v>
      </c>
      <c r="AP537" s="12">
        <f t="shared" si="559"/>
        <v>0</v>
      </c>
      <c r="AQ537" s="12">
        <f t="shared" si="559"/>
        <v>0</v>
      </c>
      <c r="AR537" s="12">
        <f t="shared" si="559"/>
        <v>0</v>
      </c>
      <c r="AS537" s="12">
        <f t="shared" si="559"/>
        <v>0</v>
      </c>
      <c r="AT537" s="12"/>
      <c r="AU537" s="12"/>
      <c r="AV537" s="12"/>
      <c r="AW537" s="12"/>
      <c r="AX537" s="12"/>
      <c r="AY537" s="12"/>
      <c r="AZ537" s="12"/>
      <c r="BA537" s="12"/>
      <c r="BB537" s="12"/>
      <c r="BC537" s="12"/>
      <c r="BD537" s="12"/>
      <c r="BE537" s="12"/>
      <c r="BF537" s="12"/>
      <c r="BG537" s="12"/>
      <c r="BH537" s="12"/>
      <c r="BI537" s="12"/>
      <c r="BJ537" s="12"/>
      <c r="BK537" s="12"/>
      <c r="BL537" s="12"/>
      <c r="BM537" s="12"/>
      <c r="BN537" s="12"/>
    </row>
    <row r="538" spans="1:73" outlineLevel="1" x14ac:dyDescent="0.2">
      <c r="A538" s="305"/>
      <c r="C538" s="21">
        <f t="shared" si="537"/>
        <v>2040</v>
      </c>
      <c r="AB538" s="12">
        <f>AB$8-AB492</f>
        <v>0</v>
      </c>
      <c r="AC538" s="12">
        <f t="shared" ref="AC538:AS538" si="560">AB538-AC492</f>
        <v>0</v>
      </c>
      <c r="AD538" s="12">
        <f t="shared" si="560"/>
        <v>0</v>
      </c>
      <c r="AE538" s="12">
        <f t="shared" si="560"/>
        <v>0</v>
      </c>
      <c r="AF538" s="12">
        <f t="shared" si="560"/>
        <v>0</v>
      </c>
      <c r="AG538" s="12">
        <f t="shared" si="560"/>
        <v>0</v>
      </c>
      <c r="AH538" s="12">
        <f t="shared" si="560"/>
        <v>0</v>
      </c>
      <c r="AI538" s="12">
        <f t="shared" si="560"/>
        <v>0</v>
      </c>
      <c r="AJ538" s="12">
        <f t="shared" si="560"/>
        <v>0</v>
      </c>
      <c r="AK538" s="12">
        <f t="shared" si="560"/>
        <v>0</v>
      </c>
      <c r="AL538" s="12">
        <f t="shared" si="560"/>
        <v>0</v>
      </c>
      <c r="AM538" s="12">
        <f t="shared" si="560"/>
        <v>0</v>
      </c>
      <c r="AN538" s="12">
        <f t="shared" si="560"/>
        <v>0</v>
      </c>
      <c r="AO538" s="12">
        <f t="shared" si="560"/>
        <v>0</v>
      </c>
      <c r="AP538" s="12">
        <f t="shared" si="560"/>
        <v>0</v>
      </c>
      <c r="AQ538" s="12">
        <f t="shared" si="560"/>
        <v>0</v>
      </c>
      <c r="AR538" s="12">
        <f t="shared" si="560"/>
        <v>0</v>
      </c>
      <c r="AS538" s="12">
        <f t="shared" si="560"/>
        <v>0</v>
      </c>
      <c r="AT538" s="12"/>
      <c r="AU538" s="12"/>
      <c r="AV538" s="12"/>
      <c r="AW538" s="12"/>
      <c r="AX538" s="12"/>
      <c r="AY538" s="12"/>
      <c r="AZ538" s="12"/>
      <c r="BA538" s="12"/>
      <c r="BB538" s="12"/>
      <c r="BC538" s="12"/>
      <c r="BD538" s="12"/>
      <c r="BE538" s="12"/>
      <c r="BF538" s="12"/>
      <c r="BG538" s="12"/>
      <c r="BH538" s="12"/>
      <c r="BI538" s="12"/>
      <c r="BJ538" s="12"/>
      <c r="BK538" s="12"/>
      <c r="BL538" s="12"/>
      <c r="BM538" s="12"/>
      <c r="BN538" s="12"/>
      <c r="BO538" s="12"/>
    </row>
    <row r="539" spans="1:73" outlineLevel="1" x14ac:dyDescent="0.2">
      <c r="A539" s="305"/>
      <c r="C539" s="21">
        <f t="shared" si="537"/>
        <v>2041</v>
      </c>
      <c r="AC539" s="12">
        <f>AC$8-AC493</f>
        <v>0</v>
      </c>
      <c r="AD539" s="12">
        <f t="shared" ref="AD539:AS539" si="561">AC539-AD493</f>
        <v>0</v>
      </c>
      <c r="AE539" s="12">
        <f t="shared" si="561"/>
        <v>0</v>
      </c>
      <c r="AF539" s="12">
        <f t="shared" si="561"/>
        <v>0</v>
      </c>
      <c r="AG539" s="12">
        <f t="shared" si="561"/>
        <v>0</v>
      </c>
      <c r="AH539" s="12">
        <f t="shared" si="561"/>
        <v>0</v>
      </c>
      <c r="AI539" s="12">
        <f t="shared" si="561"/>
        <v>0</v>
      </c>
      <c r="AJ539" s="12">
        <f t="shared" si="561"/>
        <v>0</v>
      </c>
      <c r="AK539" s="12">
        <f t="shared" si="561"/>
        <v>0</v>
      </c>
      <c r="AL539" s="12">
        <f t="shared" si="561"/>
        <v>0</v>
      </c>
      <c r="AM539" s="12">
        <f t="shared" si="561"/>
        <v>0</v>
      </c>
      <c r="AN539" s="12">
        <f t="shared" si="561"/>
        <v>0</v>
      </c>
      <c r="AO539" s="12">
        <f t="shared" si="561"/>
        <v>0</v>
      </c>
      <c r="AP539" s="12">
        <f t="shared" si="561"/>
        <v>0</v>
      </c>
      <c r="AQ539" s="12">
        <f t="shared" si="561"/>
        <v>0</v>
      </c>
      <c r="AR539" s="12">
        <f t="shared" si="561"/>
        <v>0</v>
      </c>
      <c r="AS539" s="12">
        <f t="shared" si="561"/>
        <v>0</v>
      </c>
      <c r="AT539" s="12"/>
      <c r="AU539" s="12"/>
      <c r="AV539" s="12"/>
      <c r="AW539" s="12"/>
      <c r="AX539" s="12"/>
      <c r="AY539" s="12"/>
      <c r="AZ539" s="12"/>
      <c r="BA539" s="12"/>
      <c r="BB539" s="12"/>
      <c r="BC539" s="12"/>
      <c r="BD539" s="12"/>
      <c r="BE539" s="12"/>
      <c r="BF539" s="12"/>
      <c r="BG539" s="12"/>
      <c r="BH539" s="12"/>
      <c r="BI539" s="12"/>
      <c r="BJ539" s="12"/>
      <c r="BK539" s="12"/>
      <c r="BL539" s="12"/>
      <c r="BM539" s="12"/>
      <c r="BN539" s="12"/>
      <c r="BO539" s="12"/>
      <c r="BP539" s="12"/>
    </row>
    <row r="540" spans="1:73" outlineLevel="1" x14ac:dyDescent="0.2">
      <c r="A540" s="305"/>
      <c r="C540" s="21">
        <f t="shared" si="537"/>
        <v>2042</v>
      </c>
      <c r="AD540" s="12">
        <f>AD$8-AD494</f>
        <v>0</v>
      </c>
      <c r="AE540" s="12">
        <f t="shared" ref="AE540:AS540" si="562">AD540-AE494</f>
        <v>0</v>
      </c>
      <c r="AF540" s="12">
        <f t="shared" si="562"/>
        <v>0</v>
      </c>
      <c r="AG540" s="12">
        <f t="shared" si="562"/>
        <v>0</v>
      </c>
      <c r="AH540" s="12">
        <f t="shared" si="562"/>
        <v>0</v>
      </c>
      <c r="AI540" s="12">
        <f t="shared" si="562"/>
        <v>0</v>
      </c>
      <c r="AJ540" s="12">
        <f t="shared" si="562"/>
        <v>0</v>
      </c>
      <c r="AK540" s="12">
        <f t="shared" si="562"/>
        <v>0</v>
      </c>
      <c r="AL540" s="12">
        <f t="shared" si="562"/>
        <v>0</v>
      </c>
      <c r="AM540" s="12">
        <f t="shared" si="562"/>
        <v>0</v>
      </c>
      <c r="AN540" s="12">
        <f t="shared" si="562"/>
        <v>0</v>
      </c>
      <c r="AO540" s="12">
        <f t="shared" si="562"/>
        <v>0</v>
      </c>
      <c r="AP540" s="12">
        <f t="shared" si="562"/>
        <v>0</v>
      </c>
      <c r="AQ540" s="12">
        <f t="shared" si="562"/>
        <v>0</v>
      </c>
      <c r="AR540" s="12">
        <f t="shared" si="562"/>
        <v>0</v>
      </c>
      <c r="AS540" s="12">
        <f t="shared" si="562"/>
        <v>0</v>
      </c>
      <c r="AT540" s="12"/>
      <c r="AU540" s="12"/>
      <c r="AV540" s="12"/>
      <c r="AW540" s="12"/>
      <c r="AX540" s="12"/>
      <c r="AY540" s="12"/>
      <c r="AZ540" s="12"/>
      <c r="BA540" s="12"/>
      <c r="BB540" s="12"/>
      <c r="BC540" s="12"/>
      <c r="BD540" s="12"/>
      <c r="BE540" s="12"/>
      <c r="BF540" s="12"/>
      <c r="BG540" s="12"/>
      <c r="BH540" s="12"/>
      <c r="BI540" s="12"/>
      <c r="BJ540" s="12"/>
      <c r="BK540" s="12"/>
      <c r="BL540" s="12"/>
      <c r="BM540" s="12"/>
      <c r="BN540" s="12"/>
      <c r="BO540" s="12"/>
      <c r="BP540" s="12"/>
      <c r="BQ540" s="12"/>
    </row>
    <row r="541" spans="1:73" outlineLevel="1" x14ac:dyDescent="0.2">
      <c r="A541" s="305"/>
      <c r="C541" s="21">
        <f t="shared" si="537"/>
        <v>2043</v>
      </c>
      <c r="AE541" s="12">
        <f>AE$8-AE495</f>
        <v>0</v>
      </c>
      <c r="AF541" s="12">
        <f t="shared" ref="AF541:AS541" si="563">AE541-AF495</f>
        <v>0</v>
      </c>
      <c r="AG541" s="12">
        <f t="shared" si="563"/>
        <v>0</v>
      </c>
      <c r="AH541" s="12">
        <f t="shared" si="563"/>
        <v>0</v>
      </c>
      <c r="AI541" s="12">
        <f t="shared" si="563"/>
        <v>0</v>
      </c>
      <c r="AJ541" s="12">
        <f t="shared" si="563"/>
        <v>0</v>
      </c>
      <c r="AK541" s="12">
        <f t="shared" si="563"/>
        <v>0</v>
      </c>
      <c r="AL541" s="12">
        <f t="shared" si="563"/>
        <v>0</v>
      </c>
      <c r="AM541" s="12">
        <f t="shared" si="563"/>
        <v>0</v>
      </c>
      <c r="AN541" s="12">
        <f t="shared" si="563"/>
        <v>0</v>
      </c>
      <c r="AO541" s="12">
        <f t="shared" si="563"/>
        <v>0</v>
      </c>
      <c r="AP541" s="12">
        <f t="shared" si="563"/>
        <v>0</v>
      </c>
      <c r="AQ541" s="12">
        <f t="shared" si="563"/>
        <v>0</v>
      </c>
      <c r="AR541" s="12">
        <f t="shared" si="563"/>
        <v>0</v>
      </c>
      <c r="AS541" s="12">
        <f t="shared" si="563"/>
        <v>0</v>
      </c>
      <c r="AT541" s="12"/>
      <c r="AU541" s="12"/>
      <c r="AV541" s="12"/>
      <c r="AW541" s="12"/>
      <c r="AX541" s="12"/>
      <c r="AY541" s="12"/>
      <c r="AZ541" s="12"/>
      <c r="BA541" s="12"/>
      <c r="BB541" s="12"/>
      <c r="BC541" s="12"/>
      <c r="BD541" s="12"/>
      <c r="BE541" s="12"/>
      <c r="BF541" s="12"/>
      <c r="BG541" s="12"/>
      <c r="BH541" s="12"/>
      <c r="BI541" s="12"/>
      <c r="BJ541" s="12"/>
      <c r="BK541" s="12"/>
      <c r="BL541" s="12"/>
      <c r="BM541" s="12"/>
      <c r="BN541" s="12"/>
      <c r="BO541" s="12"/>
      <c r="BP541" s="12"/>
      <c r="BQ541" s="12"/>
      <c r="BR541" s="12"/>
    </row>
    <row r="542" spans="1:73" outlineLevel="1" x14ac:dyDescent="0.2">
      <c r="A542" s="305"/>
      <c r="C542" s="21">
        <f t="shared" si="537"/>
        <v>2044</v>
      </c>
      <c r="AF542" s="12">
        <f>AF$8-AF496</f>
        <v>0</v>
      </c>
      <c r="AG542" s="12">
        <f t="shared" ref="AG542:AS542" si="564">AF542-AG496</f>
        <v>0</v>
      </c>
      <c r="AH542" s="12">
        <f t="shared" si="564"/>
        <v>0</v>
      </c>
      <c r="AI542" s="12">
        <f t="shared" si="564"/>
        <v>0</v>
      </c>
      <c r="AJ542" s="12">
        <f t="shared" si="564"/>
        <v>0</v>
      </c>
      <c r="AK542" s="12">
        <f t="shared" si="564"/>
        <v>0</v>
      </c>
      <c r="AL542" s="12">
        <f t="shared" si="564"/>
        <v>0</v>
      </c>
      <c r="AM542" s="12">
        <f t="shared" si="564"/>
        <v>0</v>
      </c>
      <c r="AN542" s="12">
        <f t="shared" si="564"/>
        <v>0</v>
      </c>
      <c r="AO542" s="12">
        <f t="shared" si="564"/>
        <v>0</v>
      </c>
      <c r="AP542" s="12">
        <f t="shared" si="564"/>
        <v>0</v>
      </c>
      <c r="AQ542" s="12">
        <f t="shared" si="564"/>
        <v>0</v>
      </c>
      <c r="AR542" s="12">
        <f t="shared" si="564"/>
        <v>0</v>
      </c>
      <c r="AS542" s="12">
        <f t="shared" si="564"/>
        <v>0</v>
      </c>
      <c r="AT542" s="12"/>
      <c r="AU542" s="12"/>
      <c r="AV542" s="12"/>
      <c r="AW542" s="12"/>
      <c r="AX542" s="12"/>
      <c r="AY542" s="12"/>
      <c r="AZ542" s="12"/>
      <c r="BA542" s="12"/>
      <c r="BB542" s="12"/>
      <c r="BC542" s="12"/>
      <c r="BD542" s="12"/>
      <c r="BE542" s="12"/>
      <c r="BF542" s="12"/>
      <c r="BG542" s="12"/>
      <c r="BH542" s="12"/>
      <c r="BI542" s="12"/>
      <c r="BJ542" s="12"/>
      <c r="BK542" s="12"/>
      <c r="BL542" s="12"/>
      <c r="BM542" s="12"/>
      <c r="BN542" s="12"/>
      <c r="BO542" s="12"/>
      <c r="BP542" s="12"/>
      <c r="BQ542" s="12"/>
      <c r="BR542" s="12"/>
      <c r="BS542" s="12"/>
    </row>
    <row r="543" spans="1:73" outlineLevel="1" x14ac:dyDescent="0.2">
      <c r="A543" s="305"/>
      <c r="C543" s="21">
        <f t="shared" si="537"/>
        <v>2045</v>
      </c>
      <c r="AG543" s="12">
        <f>AG$8-AG497</f>
        <v>0</v>
      </c>
      <c r="AH543" s="12">
        <f t="shared" ref="AH543:AS543" si="565">AG543-AH497</f>
        <v>0</v>
      </c>
      <c r="AI543" s="12">
        <f t="shared" si="565"/>
        <v>0</v>
      </c>
      <c r="AJ543" s="12">
        <f t="shared" si="565"/>
        <v>0</v>
      </c>
      <c r="AK543" s="12">
        <f t="shared" si="565"/>
        <v>0</v>
      </c>
      <c r="AL543" s="12">
        <f t="shared" si="565"/>
        <v>0</v>
      </c>
      <c r="AM543" s="12">
        <f t="shared" si="565"/>
        <v>0</v>
      </c>
      <c r="AN543" s="12">
        <f t="shared" si="565"/>
        <v>0</v>
      </c>
      <c r="AO543" s="12">
        <f t="shared" si="565"/>
        <v>0</v>
      </c>
      <c r="AP543" s="12">
        <f t="shared" si="565"/>
        <v>0</v>
      </c>
      <c r="AQ543" s="12">
        <f t="shared" si="565"/>
        <v>0</v>
      </c>
      <c r="AR543" s="12">
        <f t="shared" si="565"/>
        <v>0</v>
      </c>
      <c r="AS543" s="12">
        <f t="shared" si="565"/>
        <v>0</v>
      </c>
      <c r="AT543" s="12"/>
      <c r="AU543" s="12"/>
      <c r="AV543" s="12"/>
      <c r="AW543" s="12"/>
      <c r="AX543" s="12"/>
      <c r="AY543" s="12"/>
      <c r="AZ543" s="12"/>
      <c r="BA543" s="12"/>
      <c r="BB543" s="12"/>
      <c r="BC543" s="12"/>
      <c r="BD543" s="12"/>
      <c r="BE543" s="12"/>
      <c r="BF543" s="12"/>
      <c r="BG543" s="12"/>
      <c r="BH543" s="12"/>
      <c r="BI543" s="12"/>
      <c r="BJ543" s="12"/>
      <c r="BK543" s="12"/>
      <c r="BL543" s="12"/>
      <c r="BM543" s="12"/>
      <c r="BN543" s="12"/>
      <c r="BO543" s="12"/>
      <c r="BP543" s="12"/>
      <c r="BQ543" s="12"/>
      <c r="BR543" s="12"/>
      <c r="BS543" s="12"/>
      <c r="BT543" s="12"/>
    </row>
    <row r="544" spans="1:73" outlineLevel="1" x14ac:dyDescent="0.2">
      <c r="A544" s="305"/>
      <c r="C544" s="21">
        <f t="shared" si="537"/>
        <v>2046</v>
      </c>
      <c r="AH544" s="12">
        <f>AH$8-AH498</f>
        <v>0</v>
      </c>
      <c r="AI544" s="12">
        <f t="shared" ref="AI544:AS544" si="566">AH544-AI498</f>
        <v>0</v>
      </c>
      <c r="AJ544" s="12">
        <f t="shared" si="566"/>
        <v>0</v>
      </c>
      <c r="AK544" s="12">
        <f t="shared" si="566"/>
        <v>0</v>
      </c>
      <c r="AL544" s="12">
        <f t="shared" si="566"/>
        <v>0</v>
      </c>
      <c r="AM544" s="12">
        <f t="shared" si="566"/>
        <v>0</v>
      </c>
      <c r="AN544" s="12">
        <f t="shared" si="566"/>
        <v>0</v>
      </c>
      <c r="AO544" s="12">
        <f t="shared" si="566"/>
        <v>0</v>
      </c>
      <c r="AP544" s="12">
        <f t="shared" si="566"/>
        <v>0</v>
      </c>
      <c r="AQ544" s="12">
        <f t="shared" si="566"/>
        <v>0</v>
      </c>
      <c r="AR544" s="12">
        <f t="shared" si="566"/>
        <v>0</v>
      </c>
      <c r="AS544" s="12">
        <f t="shared" si="566"/>
        <v>0</v>
      </c>
      <c r="AT544" s="12"/>
      <c r="AU544" s="12"/>
      <c r="AV544" s="12"/>
      <c r="AW544" s="12"/>
      <c r="AX544" s="12"/>
      <c r="AY544" s="12"/>
      <c r="AZ544" s="12"/>
      <c r="BA544" s="12"/>
      <c r="BB544" s="12"/>
      <c r="BC544" s="12"/>
      <c r="BD544" s="12"/>
      <c r="BE544" s="12"/>
      <c r="BF544" s="12"/>
      <c r="BG544" s="12"/>
      <c r="BH544" s="12"/>
      <c r="BI544" s="12"/>
      <c r="BJ544" s="12"/>
      <c r="BK544" s="12"/>
      <c r="BL544" s="12"/>
      <c r="BM544" s="12"/>
      <c r="BN544" s="12"/>
      <c r="BO544" s="12"/>
      <c r="BP544" s="12"/>
      <c r="BQ544" s="12"/>
      <c r="BR544" s="12"/>
      <c r="BS544" s="12"/>
      <c r="BT544" s="12"/>
      <c r="BU544" s="12"/>
    </row>
    <row r="545" spans="1:84" outlineLevel="1" x14ac:dyDescent="0.2">
      <c r="A545" s="305"/>
      <c r="C545" s="21">
        <f t="shared" si="537"/>
        <v>2047</v>
      </c>
      <c r="AI545" s="12">
        <f>AI$8-AI499</f>
        <v>0</v>
      </c>
      <c r="AJ545" s="12">
        <f t="shared" ref="AJ545:AS545" si="567">AI545-AJ499</f>
        <v>0</v>
      </c>
      <c r="AK545" s="12">
        <f t="shared" si="567"/>
        <v>0</v>
      </c>
      <c r="AL545" s="12">
        <f t="shared" si="567"/>
        <v>0</v>
      </c>
      <c r="AM545" s="12">
        <f t="shared" si="567"/>
        <v>0</v>
      </c>
      <c r="AN545" s="12">
        <f t="shared" si="567"/>
        <v>0</v>
      </c>
      <c r="AO545" s="12">
        <f t="shared" si="567"/>
        <v>0</v>
      </c>
      <c r="AP545" s="12">
        <f t="shared" si="567"/>
        <v>0</v>
      </c>
      <c r="AQ545" s="12">
        <f t="shared" si="567"/>
        <v>0</v>
      </c>
      <c r="AR545" s="12">
        <f t="shared" si="567"/>
        <v>0</v>
      </c>
      <c r="AS545" s="12">
        <f t="shared" si="567"/>
        <v>0</v>
      </c>
      <c r="AT545" s="12"/>
      <c r="AU545" s="12"/>
      <c r="AV545" s="12"/>
      <c r="AW545" s="12"/>
      <c r="AX545" s="12"/>
      <c r="AY545" s="12"/>
      <c r="AZ545" s="12"/>
      <c r="BA545" s="12"/>
      <c r="BB545" s="12"/>
      <c r="BC545" s="12"/>
      <c r="BD545" s="12"/>
      <c r="BE545" s="12"/>
      <c r="BF545" s="12"/>
      <c r="BG545" s="12"/>
      <c r="BH545" s="12"/>
      <c r="BI545" s="12"/>
      <c r="BJ545" s="12"/>
      <c r="BK545" s="12"/>
      <c r="BL545" s="12"/>
      <c r="BM545" s="12"/>
      <c r="BN545" s="12"/>
      <c r="BO545" s="12"/>
      <c r="BP545" s="12"/>
      <c r="BQ545" s="12"/>
      <c r="BR545" s="12"/>
      <c r="BS545" s="12"/>
      <c r="BT545" s="12"/>
      <c r="BU545" s="12"/>
      <c r="BV545" s="12"/>
    </row>
    <row r="546" spans="1:84" outlineLevel="1" x14ac:dyDescent="0.2">
      <c r="A546" s="305"/>
      <c r="C546" s="21">
        <f t="shared" si="537"/>
        <v>2048</v>
      </c>
      <c r="AJ546" s="12">
        <f>AJ$8-AJ500</f>
        <v>0</v>
      </c>
      <c r="AK546" s="12">
        <f t="shared" ref="AK546:AS546" si="568">AJ546-AK500</f>
        <v>0</v>
      </c>
      <c r="AL546" s="12">
        <f t="shared" si="568"/>
        <v>0</v>
      </c>
      <c r="AM546" s="12">
        <f t="shared" si="568"/>
        <v>0</v>
      </c>
      <c r="AN546" s="12">
        <f t="shared" si="568"/>
        <v>0</v>
      </c>
      <c r="AO546" s="12">
        <f t="shared" si="568"/>
        <v>0</v>
      </c>
      <c r="AP546" s="12">
        <f t="shared" si="568"/>
        <v>0</v>
      </c>
      <c r="AQ546" s="12">
        <f t="shared" si="568"/>
        <v>0</v>
      </c>
      <c r="AR546" s="12">
        <f t="shared" si="568"/>
        <v>0</v>
      </c>
      <c r="AS546" s="12">
        <f t="shared" si="568"/>
        <v>0</v>
      </c>
      <c r="AT546" s="12"/>
      <c r="AU546" s="12"/>
      <c r="AV546" s="12"/>
      <c r="AW546" s="12"/>
      <c r="AX546" s="12"/>
      <c r="AY546" s="12"/>
      <c r="AZ546" s="12"/>
      <c r="BA546" s="12"/>
      <c r="BB546" s="12"/>
      <c r="BC546" s="12"/>
      <c r="BD546" s="12"/>
      <c r="BE546" s="12"/>
      <c r="BF546" s="12"/>
      <c r="BG546" s="12"/>
      <c r="BH546" s="12"/>
      <c r="BI546" s="12"/>
      <c r="BJ546" s="12"/>
      <c r="BK546" s="12"/>
      <c r="BL546" s="12"/>
      <c r="BM546" s="12"/>
      <c r="BN546" s="12"/>
      <c r="BO546" s="12"/>
      <c r="BP546" s="12"/>
      <c r="BQ546" s="12"/>
      <c r="BR546" s="12"/>
      <c r="BS546" s="12"/>
      <c r="BT546" s="12"/>
      <c r="BU546" s="12"/>
      <c r="BV546" s="12"/>
      <c r="BW546" s="12"/>
    </row>
    <row r="547" spans="1:84" outlineLevel="1" x14ac:dyDescent="0.2">
      <c r="A547" s="305"/>
      <c r="C547" s="21">
        <f t="shared" si="537"/>
        <v>2049</v>
      </c>
      <c r="AK547" s="12">
        <f>AK$8-AK501</f>
        <v>0</v>
      </c>
      <c r="AL547" s="12">
        <f t="shared" ref="AL547:AS547" si="569">AK547-AL501</f>
        <v>0</v>
      </c>
      <c r="AM547" s="12">
        <f t="shared" si="569"/>
        <v>0</v>
      </c>
      <c r="AN547" s="12">
        <f t="shared" si="569"/>
        <v>0</v>
      </c>
      <c r="AO547" s="12">
        <f t="shared" si="569"/>
        <v>0</v>
      </c>
      <c r="AP547" s="12">
        <f t="shared" si="569"/>
        <v>0</v>
      </c>
      <c r="AQ547" s="12">
        <f t="shared" si="569"/>
        <v>0</v>
      </c>
      <c r="AR547" s="12">
        <f t="shared" si="569"/>
        <v>0</v>
      </c>
      <c r="AS547" s="12">
        <f t="shared" si="569"/>
        <v>0</v>
      </c>
      <c r="AT547" s="12"/>
      <c r="AU547" s="12"/>
      <c r="AV547" s="12"/>
      <c r="AW547" s="12"/>
      <c r="AX547" s="12"/>
      <c r="AY547" s="12"/>
      <c r="AZ547" s="12"/>
      <c r="BA547" s="12"/>
      <c r="BB547" s="12"/>
      <c r="BC547" s="12"/>
      <c r="BD547" s="12"/>
      <c r="BE547" s="12"/>
      <c r="BF547" s="12"/>
      <c r="BG547" s="12"/>
      <c r="BH547" s="12"/>
      <c r="BI547" s="12"/>
      <c r="BJ547" s="12"/>
      <c r="BK547" s="12"/>
      <c r="BL547" s="12"/>
      <c r="BM547" s="12"/>
      <c r="BN547" s="12"/>
      <c r="BO547" s="12"/>
      <c r="BP547" s="12"/>
      <c r="BQ547" s="12"/>
      <c r="BR547" s="12"/>
      <c r="BS547" s="12"/>
      <c r="BT547" s="12"/>
      <c r="BU547" s="12"/>
      <c r="BV547" s="12"/>
      <c r="BW547" s="12"/>
      <c r="BX547" s="12"/>
    </row>
    <row r="548" spans="1:84" outlineLevel="1" x14ac:dyDescent="0.2">
      <c r="A548" s="305"/>
      <c r="C548" s="21">
        <f t="shared" si="537"/>
        <v>2050</v>
      </c>
      <c r="AK548" s="12"/>
      <c r="AL548" s="12">
        <f>AL$8-AL502</f>
        <v>0</v>
      </c>
      <c r="AM548" s="12">
        <f t="shared" ref="AM548:AS548" si="570">AL548-AM502</f>
        <v>0</v>
      </c>
      <c r="AN548" s="12">
        <f t="shared" si="570"/>
        <v>0</v>
      </c>
      <c r="AO548" s="12">
        <f t="shared" si="570"/>
        <v>0</v>
      </c>
      <c r="AP548" s="12">
        <f t="shared" si="570"/>
        <v>0</v>
      </c>
      <c r="AQ548" s="12">
        <f t="shared" si="570"/>
        <v>0</v>
      </c>
      <c r="AR548" s="12">
        <f t="shared" si="570"/>
        <v>0</v>
      </c>
      <c r="AS548" s="12">
        <f t="shared" si="570"/>
        <v>0</v>
      </c>
      <c r="AT548" s="12"/>
      <c r="AU548" s="12"/>
      <c r="AV548" s="12"/>
      <c r="AW548" s="12"/>
      <c r="AX548" s="12"/>
      <c r="AY548" s="12"/>
      <c r="AZ548" s="12"/>
      <c r="BA548" s="12"/>
      <c r="BB548" s="12"/>
      <c r="BC548" s="12"/>
      <c r="BD548" s="12"/>
      <c r="BE548" s="12"/>
      <c r="BF548" s="12"/>
      <c r="BG548" s="12"/>
      <c r="BH548" s="12"/>
      <c r="BI548" s="12"/>
      <c r="BJ548" s="12"/>
      <c r="BK548" s="12"/>
      <c r="BL548" s="12"/>
      <c r="BM548" s="12"/>
      <c r="BN548" s="12"/>
      <c r="BO548" s="12"/>
      <c r="BP548" s="12"/>
      <c r="BQ548" s="12"/>
      <c r="BR548" s="12"/>
      <c r="BS548" s="12"/>
      <c r="BT548" s="12"/>
      <c r="BU548" s="12"/>
      <c r="BV548" s="12"/>
      <c r="BW548" s="12"/>
      <c r="BX548" s="12"/>
      <c r="BY548" s="12"/>
    </row>
    <row r="549" spans="1:84" outlineLevel="1" x14ac:dyDescent="0.2">
      <c r="A549" s="305"/>
      <c r="C549" s="21">
        <f t="shared" si="537"/>
        <v>2051</v>
      </c>
      <c r="AK549" s="12"/>
      <c r="AM549" s="12">
        <f>AM$8-AM503</f>
        <v>0</v>
      </c>
      <c r="AN549" s="12">
        <f t="shared" ref="AN549:AS549" si="571">AM549-AN503</f>
        <v>0</v>
      </c>
      <c r="AO549" s="12">
        <f t="shared" si="571"/>
        <v>0</v>
      </c>
      <c r="AP549" s="12">
        <f t="shared" si="571"/>
        <v>0</v>
      </c>
      <c r="AQ549" s="12">
        <f t="shared" si="571"/>
        <v>0</v>
      </c>
      <c r="AR549" s="12">
        <f t="shared" si="571"/>
        <v>0</v>
      </c>
      <c r="AS549" s="12">
        <f t="shared" si="571"/>
        <v>0</v>
      </c>
      <c r="AT549" s="12"/>
      <c r="AU549" s="12"/>
      <c r="AV549" s="12"/>
      <c r="AW549" s="12"/>
      <c r="AX549" s="12"/>
      <c r="AY549" s="12"/>
      <c r="AZ549" s="12"/>
      <c r="BA549" s="12"/>
      <c r="BB549" s="12"/>
      <c r="BC549" s="12"/>
      <c r="BD549" s="12"/>
      <c r="BE549" s="12"/>
      <c r="BF549" s="12"/>
      <c r="BG549" s="12"/>
      <c r="BH549" s="12"/>
      <c r="BI549" s="12"/>
      <c r="BJ549" s="12"/>
      <c r="BK549" s="12"/>
      <c r="BL549" s="12"/>
      <c r="BM549" s="12"/>
      <c r="BN549" s="12"/>
      <c r="BO549" s="12"/>
      <c r="BP549" s="12"/>
      <c r="BQ549" s="12"/>
      <c r="BR549" s="12"/>
      <c r="BS549" s="12"/>
      <c r="BT549" s="12"/>
      <c r="BU549" s="12"/>
      <c r="BV549" s="12"/>
      <c r="BW549" s="12"/>
      <c r="BX549" s="12"/>
      <c r="BY549" s="12"/>
      <c r="BZ549" s="12"/>
    </row>
    <row r="550" spans="1:84" outlineLevel="1" x14ac:dyDescent="0.2">
      <c r="A550" s="305"/>
      <c r="C550" s="21">
        <f t="shared" si="537"/>
        <v>2052</v>
      </c>
      <c r="AK550" s="12"/>
      <c r="AN550" s="12">
        <f>AN$8-AN504</f>
        <v>0</v>
      </c>
      <c r="AO550" s="12">
        <f>AN550-AO504</f>
        <v>0</v>
      </c>
      <c r="AP550" s="12">
        <f>AO550-AP504</f>
        <v>0</v>
      </c>
      <c r="AQ550" s="12">
        <f>AP550-AQ504</f>
        <v>0</v>
      </c>
      <c r="AR550" s="12">
        <f>AQ550-AR504</f>
        <v>0</v>
      </c>
      <c r="AS550" s="12">
        <f>AR550-AS504</f>
        <v>0</v>
      </c>
      <c r="AT550" s="12"/>
      <c r="AU550" s="12"/>
      <c r="AV550" s="12"/>
      <c r="AW550" s="12"/>
      <c r="AX550" s="12"/>
      <c r="AY550" s="12"/>
      <c r="AZ550" s="12"/>
      <c r="BA550" s="12"/>
      <c r="BB550" s="12"/>
      <c r="BC550" s="12"/>
      <c r="BD550" s="12"/>
      <c r="BE550" s="12"/>
      <c r="BF550" s="12"/>
      <c r="BG550" s="12"/>
      <c r="BH550" s="12"/>
      <c r="BI550" s="12"/>
      <c r="BJ550" s="12"/>
      <c r="BK550" s="12"/>
      <c r="BL550" s="12"/>
      <c r="BM550" s="12"/>
      <c r="BN550" s="12"/>
      <c r="BO550" s="12"/>
      <c r="BP550" s="12"/>
      <c r="BQ550" s="12"/>
      <c r="BR550" s="12"/>
      <c r="BS550" s="12"/>
      <c r="BT550" s="12"/>
      <c r="BU550" s="12"/>
      <c r="BV550" s="12"/>
      <c r="BW550" s="12"/>
      <c r="BX550" s="12"/>
      <c r="BY550" s="12"/>
      <c r="BZ550" s="12"/>
      <c r="CA550" s="12"/>
    </row>
    <row r="551" spans="1:84" outlineLevel="1" x14ac:dyDescent="0.2">
      <c r="A551" s="305"/>
      <c r="C551" s="21">
        <f t="shared" si="537"/>
        <v>2053</v>
      </c>
      <c r="AK551" s="12"/>
      <c r="AO551" s="12">
        <f>AO$8-AO505</f>
        <v>0</v>
      </c>
      <c r="AP551" s="12">
        <f>AO551-AP505</f>
        <v>0</v>
      </c>
      <c r="AQ551" s="12">
        <f>AP551-AQ505</f>
        <v>0</v>
      </c>
      <c r="AR551" s="12">
        <f>AQ551-AR505</f>
        <v>0</v>
      </c>
      <c r="AS551" s="12">
        <f>AR551-AS505</f>
        <v>0</v>
      </c>
      <c r="AT551" s="12"/>
      <c r="AU551" s="12"/>
      <c r="AV551" s="12"/>
      <c r="AW551" s="12"/>
      <c r="AX551" s="12"/>
      <c r="AY551" s="12"/>
      <c r="AZ551" s="12"/>
      <c r="BA551" s="12"/>
      <c r="BB551" s="12"/>
      <c r="BC551" s="12"/>
      <c r="BD551" s="12"/>
      <c r="BE551" s="12"/>
      <c r="BF551" s="12"/>
      <c r="BG551" s="12"/>
      <c r="BH551" s="12"/>
      <c r="BI551" s="12"/>
      <c r="BJ551" s="12"/>
      <c r="BK551" s="12"/>
      <c r="BL551" s="12"/>
      <c r="BM551" s="12"/>
      <c r="BN551" s="12"/>
      <c r="BO551" s="12"/>
      <c r="BP551" s="12"/>
      <c r="BQ551" s="12"/>
      <c r="BR551" s="12"/>
      <c r="BS551" s="12"/>
      <c r="BT551" s="12"/>
      <c r="BU551" s="12"/>
      <c r="BV551" s="12"/>
      <c r="BW551" s="12"/>
      <c r="BX551" s="12"/>
      <c r="BY551" s="12"/>
      <c r="BZ551" s="12"/>
      <c r="CA551" s="12"/>
      <c r="CB551" s="12"/>
    </row>
    <row r="552" spans="1:84" outlineLevel="1" x14ac:dyDescent="0.2">
      <c r="A552" s="305"/>
      <c r="C552" s="21">
        <f t="shared" si="537"/>
        <v>2054</v>
      </c>
      <c r="AK552" s="12"/>
      <c r="AP552" s="12">
        <f>AP$8-AP506</f>
        <v>0</v>
      </c>
      <c r="AQ552" s="12">
        <f>AP552-AQ506</f>
        <v>0</v>
      </c>
      <c r="AR552" s="12">
        <f>AQ552-AR506</f>
        <v>0</v>
      </c>
      <c r="AS552" s="12">
        <f>AR552-AS506</f>
        <v>0</v>
      </c>
      <c r="AT552" s="12"/>
      <c r="AU552" s="12"/>
      <c r="AV552" s="12"/>
      <c r="AW552" s="12"/>
      <c r="AX552" s="12"/>
      <c r="AY552" s="12"/>
      <c r="AZ552" s="12"/>
      <c r="BA552" s="12"/>
      <c r="BB552" s="12"/>
      <c r="BC552" s="12"/>
      <c r="BD552" s="12"/>
      <c r="BE552" s="12"/>
      <c r="BF552" s="12"/>
      <c r="BG552" s="12"/>
      <c r="BH552" s="12"/>
      <c r="BI552" s="12"/>
      <c r="BJ552" s="12"/>
      <c r="BK552" s="12"/>
      <c r="BL552" s="12"/>
      <c r="BM552" s="12"/>
      <c r="BN552" s="12"/>
      <c r="BO552" s="12"/>
      <c r="BP552" s="12"/>
      <c r="BQ552" s="12"/>
      <c r="BR552" s="12"/>
      <c r="BS552" s="12"/>
      <c r="BT552" s="12"/>
      <c r="BU552" s="12"/>
      <c r="BV552" s="12"/>
      <c r="BW552" s="12"/>
      <c r="BX552" s="12"/>
      <c r="BY552" s="12"/>
      <c r="BZ552" s="12"/>
      <c r="CA552" s="12"/>
      <c r="CB552" s="12"/>
      <c r="CC552" s="12"/>
    </row>
    <row r="553" spans="1:84" outlineLevel="1" x14ac:dyDescent="0.2">
      <c r="A553" s="305"/>
      <c r="C553" s="21">
        <f t="shared" si="537"/>
        <v>2055</v>
      </c>
      <c r="AQ553" s="12">
        <f>AQ$8-AQ507</f>
        <v>0</v>
      </c>
      <c r="AR553" s="12">
        <f>AQ553-AR507</f>
        <v>0</v>
      </c>
      <c r="AS553" s="12">
        <f>AR553-AS507</f>
        <v>0</v>
      </c>
      <c r="AT553" s="12"/>
      <c r="AU553" s="12"/>
      <c r="AV553" s="12"/>
      <c r="AW553" s="12"/>
      <c r="AX553" s="12"/>
      <c r="AY553" s="12"/>
      <c r="AZ553" s="12"/>
      <c r="BA553" s="12"/>
      <c r="BB553" s="12"/>
      <c r="BC553" s="12"/>
      <c r="BD553" s="12"/>
      <c r="BE553" s="12"/>
      <c r="BF553" s="12"/>
      <c r="BG553" s="12"/>
      <c r="BH553" s="12"/>
      <c r="BI553" s="12"/>
      <c r="BJ553" s="12"/>
      <c r="BK553" s="12"/>
      <c r="BL553" s="12"/>
      <c r="BM553" s="12"/>
      <c r="BN553" s="12"/>
      <c r="BO553" s="12"/>
      <c r="BP553" s="12"/>
      <c r="BQ553" s="12"/>
      <c r="BR553" s="12"/>
      <c r="BS553" s="12"/>
      <c r="BT553" s="12"/>
      <c r="BU553" s="12"/>
      <c r="BV553" s="12"/>
      <c r="BW553" s="12"/>
      <c r="BX553" s="12"/>
      <c r="BY553" s="12"/>
      <c r="BZ553" s="12"/>
      <c r="CA553" s="12"/>
      <c r="CB553" s="12"/>
      <c r="CC553" s="12"/>
      <c r="CD553" s="12"/>
    </row>
    <row r="554" spans="1:84" x14ac:dyDescent="0.2">
      <c r="C554" s="21">
        <f t="shared" si="537"/>
        <v>2056</v>
      </c>
      <c r="AR554" s="12">
        <f>AR$8-AR508</f>
        <v>0</v>
      </c>
      <c r="AS554" s="12">
        <f>AR554-AS508</f>
        <v>0</v>
      </c>
      <c r="AT554" s="12"/>
      <c r="AU554" s="12"/>
      <c r="AV554" s="12"/>
      <c r="AW554" s="12"/>
      <c r="AX554" s="12"/>
      <c r="AY554" s="12"/>
      <c r="AZ554" s="12"/>
      <c r="BA554" s="12"/>
      <c r="BB554" s="12"/>
      <c r="BC554" s="12"/>
      <c r="BD554" s="12"/>
      <c r="BE554" s="12"/>
      <c r="BF554" s="12"/>
      <c r="BG554" s="12"/>
      <c r="BH554" s="12"/>
      <c r="BI554" s="12"/>
      <c r="BJ554" s="12"/>
      <c r="BK554" s="12"/>
      <c r="BL554" s="12"/>
      <c r="BM554" s="12"/>
      <c r="BN554" s="12"/>
      <c r="BO554" s="12"/>
      <c r="BP554" s="12"/>
      <c r="BQ554" s="12"/>
      <c r="BR554" s="12"/>
      <c r="BS554" s="12"/>
      <c r="BT554" s="12"/>
      <c r="BU554" s="12"/>
      <c r="BV554" s="12"/>
      <c r="BW554" s="12"/>
      <c r="BX554" s="12"/>
      <c r="BY554" s="12"/>
      <c r="BZ554" s="12"/>
      <c r="CA554" s="12"/>
      <c r="CB554" s="12"/>
      <c r="CC554" s="12"/>
      <c r="CD554" s="12"/>
      <c r="CE554" s="12"/>
    </row>
    <row r="555" spans="1:84" x14ac:dyDescent="0.2">
      <c r="C555" s="21">
        <f t="shared" si="537"/>
        <v>2057</v>
      </c>
      <c r="AS555" s="12">
        <f>AS$8-AS509</f>
        <v>0</v>
      </c>
      <c r="AT555" s="12"/>
      <c r="AU555" s="12"/>
      <c r="AV555" s="12"/>
      <c r="AW555" s="12"/>
      <c r="AX555" s="12"/>
      <c r="AY555" s="12"/>
      <c r="AZ555" s="12"/>
      <c r="BA555" s="12"/>
      <c r="BB555" s="12"/>
      <c r="BC555" s="12"/>
      <c r="BD555" s="12"/>
      <c r="BE555" s="12"/>
      <c r="BF555" s="12"/>
      <c r="BG555" s="12"/>
      <c r="BH555" s="12"/>
      <c r="BI555" s="12"/>
      <c r="BJ555" s="12"/>
      <c r="BK555" s="12"/>
      <c r="BL555" s="12"/>
      <c r="BM555" s="12"/>
      <c r="BN555" s="12"/>
      <c r="BO555" s="12"/>
      <c r="BP555" s="12"/>
      <c r="BQ555" s="12"/>
      <c r="BR555" s="12"/>
      <c r="BS555" s="12"/>
      <c r="BT555" s="12"/>
      <c r="BU555" s="12"/>
      <c r="BV555" s="12"/>
      <c r="BW555" s="12"/>
      <c r="BX555" s="12"/>
      <c r="BY555" s="12"/>
      <c r="BZ555" s="12"/>
      <c r="CA555" s="12"/>
      <c r="CB555" s="12"/>
      <c r="CC555" s="12"/>
      <c r="CD555" s="12"/>
      <c r="CE555" s="12"/>
      <c r="CF555" s="12"/>
    </row>
  </sheetData>
  <sheetProtection algorithmName="SHA-512" hashValue="1Ky9UuAwYTD0VH0L8/lWchqHP3pv3bx2CERwo240WaC0pcVsDFh+A1K0PQKHKg/XvxvO6n2IbMt68cpSe3z3Aw==" saltValue="r9O6HOgt2+MaXRjyg5s2ZA==" spinCount="100000" sheet="1" objects="1" scenarios="1"/>
  <customSheetViews>
    <customSheetView guid="{DB7D8600-7BA7-4CE3-9713-A1F8E1674C32}" scale="85" showGridLines="0" fitToPage="1" topLeftCell="A103">
      <selection activeCell="O28" sqref="O28"/>
      <pageMargins left="0.70866141732283472" right="0.70866141732283472" top="0.78740157480314965" bottom="0.78740157480314965" header="0.31496062992125984" footer="0.31496062992125984"/>
      <pageSetup paperSize="9" scale="16" orientation="landscape" r:id="rId1"/>
      <headerFooter>
        <oddHeader>&amp;RPríloha č. 3 Metodiky pre vypracovanie finančnej analýzy projektu 
Finančná Analýza</oddHeader>
      </headerFooter>
    </customSheetView>
  </customSheetViews>
  <phoneticPr fontId="0" type="noConversion"/>
  <pageMargins left="0.70866141732283472" right="0.70866141732283472" top="0.78740157480314965" bottom="0.78740157480314965" header="0.31496062992125984" footer="0.31496062992125984"/>
  <pageSetup paperSize="9" scale="16" orientation="landscape" r:id="rId2"/>
  <headerFooter>
    <oddHeader>&amp;RPríloha č. 3 Metodiky pre vypracovanie finančnej analýzy projektu 
Finančná Analýza</oddHeader>
  </headerFooter>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2">
    <pageSetUpPr fitToPage="1"/>
  </sheetPr>
  <dimension ref="A1:P101"/>
  <sheetViews>
    <sheetView showGridLines="0" topLeftCell="A37" zoomScaleNormal="100" workbookViewId="0">
      <selection activeCell="A37" sqref="A37:P37"/>
    </sheetView>
  </sheetViews>
  <sheetFormatPr defaultColWidth="9.140625" defaultRowHeight="12.75" x14ac:dyDescent="0.2"/>
  <cols>
    <col min="1" max="1" width="3" style="310" customWidth="1"/>
    <col min="2" max="2" width="9.140625" style="310"/>
    <col min="3" max="3" width="38.5703125" style="310" customWidth="1"/>
    <col min="4" max="4" width="11" style="310" customWidth="1"/>
    <col min="5" max="5" width="4.140625" style="310" customWidth="1"/>
    <col min="6" max="6" width="12.85546875" style="310" customWidth="1"/>
    <col min="7" max="7" width="3" style="310" customWidth="1"/>
    <col min="8" max="8" width="6.85546875" style="310" customWidth="1"/>
    <col min="9" max="9" width="3" style="310" customWidth="1"/>
    <col min="10" max="10" width="9.140625" style="310"/>
    <col min="11" max="11" width="3.28515625" style="310" customWidth="1"/>
    <col min="12" max="12" width="37.28515625" style="310" customWidth="1"/>
    <col min="13" max="13" width="18" style="310" customWidth="1"/>
    <col min="14" max="14" width="0.28515625" style="310" customWidth="1"/>
    <col min="15" max="15" width="12.5703125" style="310" customWidth="1"/>
    <col min="16" max="16" width="3" style="310" customWidth="1"/>
    <col min="17" max="16384" width="9.140625" style="310"/>
  </cols>
  <sheetData>
    <row r="1" spans="1:16" s="29" customFormat="1" hidden="1" x14ac:dyDescent="0.2">
      <c r="A1" s="52"/>
      <c r="B1" s="52" t="s">
        <v>61</v>
      </c>
      <c r="C1" s="52"/>
      <c r="D1" s="95">
        <v>4</v>
      </c>
      <c r="E1" s="52"/>
      <c r="F1" s="52"/>
      <c r="G1" s="52"/>
      <c r="H1" s="52"/>
      <c r="I1" s="52"/>
      <c r="J1" s="52"/>
      <c r="K1" s="52"/>
      <c r="L1" s="93"/>
      <c r="M1" s="52"/>
      <c r="N1" s="52"/>
      <c r="O1" s="52"/>
      <c r="P1" s="52"/>
    </row>
    <row r="2" spans="1:16" s="29" customFormat="1" hidden="1" x14ac:dyDescent="0.2">
      <c r="A2" s="52"/>
      <c r="B2" s="52"/>
      <c r="C2" s="52"/>
      <c r="D2" s="52"/>
      <c r="E2" s="52"/>
      <c r="F2" s="94"/>
      <c r="G2" s="52"/>
      <c r="H2" s="52"/>
      <c r="I2" s="52"/>
      <c r="J2" s="52"/>
      <c r="K2" s="52"/>
      <c r="L2" s="52"/>
      <c r="M2" s="96"/>
      <c r="N2" s="52"/>
      <c r="O2" s="52"/>
      <c r="P2" s="52"/>
    </row>
    <row r="3" spans="1:16" s="44" customFormat="1" ht="25.5" hidden="1" x14ac:dyDescent="0.2">
      <c r="A3" s="97"/>
      <c r="B3" s="98" t="s">
        <v>114</v>
      </c>
      <c r="C3" s="98" t="s">
        <v>65</v>
      </c>
      <c r="D3" s="98" t="s">
        <v>66</v>
      </c>
      <c r="E3" s="97"/>
      <c r="F3" s="97"/>
      <c r="G3" s="97"/>
      <c r="H3" s="97"/>
      <c r="I3" s="97"/>
      <c r="J3" s="97"/>
      <c r="K3" s="97"/>
      <c r="L3" s="97"/>
      <c r="M3" s="97"/>
      <c r="N3" s="97"/>
      <c r="O3" s="97"/>
      <c r="P3" s="97"/>
    </row>
    <row r="4" spans="1:16" s="29" customFormat="1" hidden="1" x14ac:dyDescent="0.2">
      <c r="A4" s="52">
        <v>1</v>
      </c>
      <c r="B4" s="85">
        <v>1</v>
      </c>
      <c r="C4" s="85">
        <v>0.85</v>
      </c>
      <c r="D4" s="85">
        <v>0.15</v>
      </c>
      <c r="E4" s="52"/>
      <c r="F4" s="52"/>
      <c r="G4" s="52"/>
      <c r="H4" s="52"/>
      <c r="I4" s="52"/>
      <c r="J4" s="52"/>
      <c r="K4" s="52"/>
      <c r="L4" s="52"/>
      <c r="M4" s="52"/>
      <c r="N4" s="52"/>
      <c r="O4" s="52"/>
      <c r="P4" s="52"/>
    </row>
    <row r="5" spans="1:16" s="29" customFormat="1" hidden="1" x14ac:dyDescent="0.2">
      <c r="A5" s="52">
        <v>2</v>
      </c>
      <c r="B5" s="85">
        <v>0.95</v>
      </c>
      <c r="C5" s="85">
        <v>0.85</v>
      </c>
      <c r="D5" s="85">
        <v>0.1</v>
      </c>
      <c r="E5" s="52"/>
      <c r="F5" s="52" t="s">
        <v>132</v>
      </c>
      <c r="G5" s="52"/>
      <c r="H5" s="52"/>
      <c r="I5" s="52"/>
      <c r="J5" s="52"/>
      <c r="K5" s="52"/>
      <c r="L5" s="52"/>
      <c r="M5" s="52"/>
      <c r="N5" s="52"/>
      <c r="O5" s="52"/>
      <c r="P5" s="52"/>
    </row>
    <row r="6" spans="1:16" s="29" customFormat="1" hidden="1" x14ac:dyDescent="0.2">
      <c r="A6" s="52">
        <v>3</v>
      </c>
      <c r="B6" s="85">
        <v>0.95</v>
      </c>
      <c r="C6" s="85">
        <v>0.85</v>
      </c>
      <c r="D6" s="85">
        <v>0.1</v>
      </c>
      <c r="E6" s="52"/>
      <c r="F6" s="85">
        <f>VLOOKUP(D1,A4:B36,2)</f>
        <v>0.95</v>
      </c>
      <c r="G6" s="52"/>
      <c r="H6" s="52"/>
      <c r="I6" s="52"/>
      <c r="J6" s="52"/>
      <c r="K6" s="52"/>
      <c r="L6" s="52"/>
      <c r="M6" s="52"/>
      <c r="N6" s="52"/>
      <c r="O6" s="52"/>
      <c r="P6" s="52"/>
    </row>
    <row r="7" spans="1:16" s="29" customFormat="1" hidden="1" x14ac:dyDescent="0.2">
      <c r="A7" s="52">
        <v>4</v>
      </c>
      <c r="B7" s="85">
        <v>0.95</v>
      </c>
      <c r="C7" s="85">
        <v>0.85</v>
      </c>
      <c r="D7" s="85">
        <v>0.1</v>
      </c>
      <c r="E7" s="52"/>
      <c r="F7" s="52"/>
      <c r="G7" s="52"/>
      <c r="H7" s="52"/>
      <c r="I7" s="52"/>
      <c r="J7" s="52"/>
      <c r="K7" s="52"/>
      <c r="L7" s="52"/>
      <c r="M7" s="52"/>
      <c r="N7" s="52"/>
      <c r="O7" s="52"/>
      <c r="P7" s="52"/>
    </row>
    <row r="8" spans="1:16" s="29" customFormat="1" hidden="1" x14ac:dyDescent="0.2">
      <c r="A8" s="52">
        <v>5</v>
      </c>
      <c r="B8" s="85">
        <v>0.9</v>
      </c>
      <c r="C8" s="85">
        <v>0.85</v>
      </c>
      <c r="D8" s="85">
        <v>0.05</v>
      </c>
      <c r="E8" s="52"/>
      <c r="F8" s="52" t="s">
        <v>65</v>
      </c>
      <c r="G8" s="52"/>
      <c r="H8" s="52"/>
      <c r="I8" s="52"/>
      <c r="J8" s="52"/>
      <c r="K8" s="52"/>
      <c r="L8" s="52"/>
      <c r="M8" s="52"/>
      <c r="N8" s="52"/>
      <c r="O8" s="52"/>
      <c r="P8" s="52"/>
    </row>
    <row r="9" spans="1:16" s="29" customFormat="1" hidden="1" x14ac:dyDescent="0.2">
      <c r="A9" s="52">
        <v>6</v>
      </c>
      <c r="B9" s="85">
        <f>O49</f>
        <v>0.25</v>
      </c>
      <c r="C9" s="85">
        <v>0.25</v>
      </c>
      <c r="D9" s="85">
        <v>0</v>
      </c>
      <c r="E9" s="52"/>
      <c r="F9" s="86">
        <f>VLOOKUP(D1,A4:E36,3)</f>
        <v>0.85</v>
      </c>
      <c r="G9" s="52"/>
      <c r="H9" s="52"/>
      <c r="I9" s="52"/>
      <c r="J9" s="52"/>
      <c r="K9" s="52"/>
      <c r="L9" s="52"/>
      <c r="M9" s="52"/>
      <c r="N9" s="52"/>
      <c r="O9" s="52"/>
      <c r="P9" s="52"/>
    </row>
    <row r="10" spans="1:16" s="29" customFormat="1" hidden="1" x14ac:dyDescent="0.2">
      <c r="A10" s="52">
        <v>7</v>
      </c>
      <c r="B10" s="85">
        <f>O50</f>
        <v>0.35</v>
      </c>
      <c r="C10" s="85">
        <v>0.35</v>
      </c>
      <c r="D10" s="85">
        <v>0</v>
      </c>
      <c r="E10" s="52"/>
      <c r="F10" s="52"/>
      <c r="G10" s="52"/>
      <c r="H10" s="52"/>
      <c r="I10" s="52"/>
      <c r="J10" s="52"/>
      <c r="K10" s="52"/>
      <c r="L10" s="52"/>
      <c r="M10" s="52"/>
      <c r="N10" s="52"/>
      <c r="O10" s="52"/>
      <c r="P10" s="52"/>
    </row>
    <row r="11" spans="1:16" s="29" customFormat="1" hidden="1" x14ac:dyDescent="0.2">
      <c r="A11" s="52">
        <v>8</v>
      </c>
      <c r="B11" s="85">
        <f>O51</f>
        <v>0.45</v>
      </c>
      <c r="C11" s="85">
        <v>0.45</v>
      </c>
      <c r="D11" s="85">
        <v>0</v>
      </c>
      <c r="E11" s="52"/>
      <c r="F11" s="52" t="s">
        <v>66</v>
      </c>
      <c r="G11" s="52"/>
      <c r="H11" s="52"/>
      <c r="I11" s="52"/>
      <c r="J11" s="52"/>
      <c r="K11" s="52"/>
      <c r="L11" s="52"/>
      <c r="M11" s="52"/>
      <c r="N11" s="52"/>
      <c r="O11" s="52"/>
      <c r="P11" s="52"/>
    </row>
    <row r="12" spans="1:16" s="29" customFormat="1" hidden="1" x14ac:dyDescent="0.2">
      <c r="A12" s="52">
        <v>9</v>
      </c>
      <c r="B12" s="85">
        <f>O54</f>
        <v>0.35</v>
      </c>
      <c r="C12" s="85">
        <v>0.35</v>
      </c>
      <c r="D12" s="85">
        <v>0</v>
      </c>
      <c r="E12" s="52"/>
      <c r="F12" s="86">
        <f>VLOOKUP(D1,A4:D36,4)</f>
        <v>0.1</v>
      </c>
      <c r="G12" s="52"/>
      <c r="H12" s="52"/>
      <c r="I12" s="52"/>
      <c r="J12" s="52"/>
      <c r="K12" s="52"/>
      <c r="L12" s="52"/>
      <c r="M12" s="52"/>
      <c r="N12" s="52"/>
      <c r="O12" s="52"/>
      <c r="P12" s="52"/>
    </row>
    <row r="13" spans="1:16" s="29" customFormat="1" hidden="1" x14ac:dyDescent="0.2">
      <c r="A13" s="52">
        <v>10</v>
      </c>
      <c r="B13" s="85">
        <f t="shared" ref="B13:B14" si="0">O55</f>
        <v>0.45</v>
      </c>
      <c r="C13" s="85">
        <v>0.45</v>
      </c>
      <c r="D13" s="85">
        <v>0</v>
      </c>
      <c r="E13" s="52"/>
      <c r="F13" s="52"/>
      <c r="G13" s="52"/>
      <c r="H13" s="52"/>
      <c r="I13" s="52"/>
      <c r="J13" s="52"/>
      <c r="K13" s="52"/>
      <c r="L13" s="52"/>
      <c r="M13" s="52"/>
      <c r="N13" s="52"/>
      <c r="O13" s="52"/>
      <c r="P13" s="52"/>
    </row>
    <row r="14" spans="1:16" s="29" customFormat="1" hidden="1" x14ac:dyDescent="0.2">
      <c r="A14" s="52">
        <v>11</v>
      </c>
      <c r="B14" s="85">
        <f t="shared" si="0"/>
        <v>0.55000000000000004</v>
      </c>
      <c r="C14" s="85">
        <v>0.55000000000000004</v>
      </c>
      <c r="D14" s="85">
        <v>0</v>
      </c>
      <c r="E14" s="52"/>
      <c r="F14" s="52"/>
      <c r="G14" s="52"/>
      <c r="H14" s="52"/>
      <c r="I14" s="52"/>
      <c r="J14" s="52"/>
      <c r="K14" s="52"/>
      <c r="L14" s="52"/>
      <c r="M14" s="52"/>
      <c r="N14" s="52"/>
      <c r="O14" s="52"/>
      <c r="P14" s="52"/>
    </row>
    <row r="15" spans="1:16" s="29" customFormat="1" hidden="1" x14ac:dyDescent="0.2">
      <c r="A15" s="52">
        <v>12</v>
      </c>
      <c r="B15" s="85">
        <f>O59</f>
        <v>0.35</v>
      </c>
      <c r="C15" s="85">
        <v>0.35</v>
      </c>
      <c r="D15" s="85">
        <v>0</v>
      </c>
      <c r="E15" s="52"/>
      <c r="F15" s="52"/>
      <c r="G15" s="52"/>
      <c r="H15" s="52"/>
      <c r="I15" s="52"/>
      <c r="J15" s="52"/>
      <c r="K15" s="52"/>
      <c r="L15" s="52"/>
      <c r="M15" s="52"/>
      <c r="N15" s="52"/>
      <c r="O15" s="52"/>
      <c r="P15" s="52"/>
    </row>
    <row r="16" spans="1:16" s="29" customFormat="1" hidden="1" x14ac:dyDescent="0.2">
      <c r="A16" s="52">
        <v>13</v>
      </c>
      <c r="B16" s="85">
        <f t="shared" ref="B16:B17" si="1">O60</f>
        <v>0.45</v>
      </c>
      <c r="C16" s="85">
        <v>0.45</v>
      </c>
      <c r="D16" s="85">
        <v>0</v>
      </c>
      <c r="E16" s="52"/>
      <c r="F16" s="52"/>
      <c r="G16" s="52"/>
      <c r="H16" s="52"/>
      <c r="I16" s="52"/>
      <c r="J16" s="52"/>
      <c r="K16" s="52"/>
      <c r="L16" s="52"/>
      <c r="M16" s="52"/>
      <c r="N16" s="52"/>
      <c r="O16" s="52"/>
      <c r="P16" s="52"/>
    </row>
    <row r="17" spans="1:16" s="29" customFormat="1" hidden="1" x14ac:dyDescent="0.2">
      <c r="A17" s="52">
        <v>14</v>
      </c>
      <c r="B17" s="85">
        <f t="shared" si="1"/>
        <v>0.55000000000000004</v>
      </c>
      <c r="C17" s="85">
        <v>0.55000000000000004</v>
      </c>
      <c r="D17" s="85">
        <v>0</v>
      </c>
      <c r="E17" s="52"/>
      <c r="F17" s="52"/>
      <c r="G17" s="52"/>
      <c r="H17" s="52"/>
      <c r="I17" s="52"/>
      <c r="J17" s="52"/>
      <c r="K17" s="52"/>
      <c r="L17" s="52"/>
      <c r="M17" s="52"/>
      <c r="N17" s="52"/>
      <c r="O17" s="52"/>
      <c r="P17" s="52"/>
    </row>
    <row r="18" spans="1:16" s="29" customFormat="1" hidden="1" x14ac:dyDescent="0.2">
      <c r="A18" s="52">
        <v>15</v>
      </c>
      <c r="B18" s="85">
        <f>O66</f>
        <v>0.4</v>
      </c>
      <c r="C18" s="85">
        <v>0.4</v>
      </c>
      <c r="D18" s="85">
        <v>0</v>
      </c>
      <c r="E18" s="52"/>
      <c r="F18" s="52"/>
      <c r="G18" s="52"/>
      <c r="H18" s="52"/>
      <c r="I18" s="52"/>
      <c r="J18" s="52"/>
      <c r="K18" s="52"/>
      <c r="L18" s="52"/>
      <c r="M18" s="52"/>
      <c r="N18" s="52"/>
      <c r="O18" s="52"/>
      <c r="P18" s="52"/>
    </row>
    <row r="19" spans="1:16" s="29" customFormat="1" hidden="1" x14ac:dyDescent="0.2">
      <c r="A19" s="52">
        <v>16</v>
      </c>
      <c r="B19" s="85">
        <f t="shared" ref="B19:B20" si="2">O67</f>
        <v>0.5</v>
      </c>
      <c r="C19" s="85">
        <v>0.5</v>
      </c>
      <c r="D19" s="85">
        <v>0</v>
      </c>
      <c r="E19" s="52"/>
      <c r="F19" s="52"/>
      <c r="G19" s="52"/>
      <c r="H19" s="52"/>
      <c r="I19" s="52"/>
      <c r="J19" s="52"/>
      <c r="K19" s="52"/>
      <c r="L19" s="52"/>
      <c r="M19" s="52"/>
      <c r="N19" s="52"/>
      <c r="O19" s="52"/>
      <c r="P19" s="52"/>
    </row>
    <row r="20" spans="1:16" s="29" customFormat="1" hidden="1" x14ac:dyDescent="0.2">
      <c r="A20" s="52">
        <v>17</v>
      </c>
      <c r="B20" s="85">
        <f t="shared" si="2"/>
        <v>0.6</v>
      </c>
      <c r="C20" s="85">
        <v>0.6</v>
      </c>
      <c r="D20" s="85">
        <v>0</v>
      </c>
      <c r="E20" s="52"/>
      <c r="F20" s="52"/>
      <c r="G20" s="52"/>
      <c r="H20" s="52"/>
      <c r="I20" s="52"/>
      <c r="J20" s="52"/>
      <c r="K20" s="52"/>
      <c r="L20" s="52"/>
      <c r="M20" s="52"/>
      <c r="N20" s="52"/>
      <c r="O20" s="52"/>
      <c r="P20" s="52"/>
    </row>
    <row r="21" spans="1:16" s="29" customFormat="1" hidden="1" x14ac:dyDescent="0.2">
      <c r="A21" s="52">
        <v>18</v>
      </c>
      <c r="B21" s="85">
        <f>O71</f>
        <v>0.55000000000000004</v>
      </c>
      <c r="C21" s="85">
        <v>0.55000000000000004</v>
      </c>
      <c r="D21" s="85">
        <v>0</v>
      </c>
      <c r="E21" s="52"/>
      <c r="F21" s="52"/>
      <c r="G21" s="52"/>
      <c r="H21" s="52"/>
      <c r="I21" s="52"/>
      <c r="J21" s="52"/>
      <c r="K21" s="52"/>
      <c r="L21" s="52"/>
      <c r="M21" s="52"/>
      <c r="N21" s="52"/>
      <c r="O21" s="52"/>
      <c r="P21" s="52"/>
    </row>
    <row r="22" spans="1:16" s="29" customFormat="1" hidden="1" x14ac:dyDescent="0.2">
      <c r="A22" s="52">
        <v>19</v>
      </c>
      <c r="B22" s="85">
        <f t="shared" ref="B22:B23" si="3">O72</f>
        <v>0.65</v>
      </c>
      <c r="C22" s="85">
        <v>0.65</v>
      </c>
      <c r="D22" s="85">
        <v>0</v>
      </c>
      <c r="E22" s="52"/>
      <c r="F22" s="52"/>
      <c r="G22" s="52"/>
      <c r="H22" s="52"/>
      <c r="I22" s="52"/>
      <c r="J22" s="52"/>
      <c r="K22" s="52"/>
      <c r="L22" s="52"/>
      <c r="M22" s="52"/>
      <c r="N22" s="52"/>
      <c r="O22" s="52"/>
      <c r="P22" s="52"/>
    </row>
    <row r="23" spans="1:16" s="29" customFormat="1" hidden="1" x14ac:dyDescent="0.2">
      <c r="A23" s="52">
        <v>20</v>
      </c>
      <c r="B23" s="85">
        <f t="shared" si="3"/>
        <v>0.75</v>
      </c>
      <c r="C23" s="85">
        <v>0.75</v>
      </c>
      <c r="D23" s="85">
        <v>0</v>
      </c>
      <c r="E23" s="52"/>
      <c r="F23" s="52"/>
      <c r="G23" s="52"/>
      <c r="H23" s="52"/>
      <c r="I23" s="52"/>
      <c r="J23" s="52"/>
      <c r="K23" s="52"/>
      <c r="L23" s="52"/>
      <c r="M23" s="52"/>
      <c r="N23" s="52"/>
      <c r="O23" s="52"/>
      <c r="P23" s="52"/>
    </row>
    <row r="24" spans="1:16" s="29" customFormat="1" hidden="1" x14ac:dyDescent="0.2">
      <c r="A24" s="52">
        <v>23</v>
      </c>
      <c r="B24" s="85">
        <f>O76</f>
        <v>0.45</v>
      </c>
      <c r="C24" s="85">
        <v>0.45</v>
      </c>
      <c r="D24" s="85">
        <v>0</v>
      </c>
      <c r="E24" s="52"/>
      <c r="F24" s="52"/>
      <c r="G24" s="52"/>
      <c r="H24" s="52"/>
      <c r="I24" s="52"/>
      <c r="J24" s="52"/>
      <c r="K24" s="52"/>
      <c r="L24" s="52"/>
      <c r="M24" s="52"/>
      <c r="N24" s="52"/>
      <c r="O24" s="52"/>
      <c r="P24" s="52"/>
    </row>
    <row r="25" spans="1:16" s="29" customFormat="1" hidden="1" x14ac:dyDescent="0.2">
      <c r="A25" s="52">
        <v>24</v>
      </c>
      <c r="B25" s="85">
        <f t="shared" ref="B25:B26" si="4">O77</f>
        <v>0.55000000000000004</v>
      </c>
      <c r="C25" s="85">
        <v>0.55000000000000004</v>
      </c>
      <c r="D25" s="85">
        <v>0</v>
      </c>
      <c r="E25" s="52"/>
      <c r="F25" s="52"/>
      <c r="G25" s="52"/>
      <c r="H25" s="52"/>
      <c r="I25" s="52"/>
      <c r="J25" s="52"/>
      <c r="K25" s="52"/>
      <c r="L25" s="52"/>
      <c r="M25" s="52"/>
      <c r="N25" s="52"/>
      <c r="O25" s="52"/>
      <c r="P25" s="52"/>
    </row>
    <row r="26" spans="1:16" s="29" customFormat="1" hidden="1" x14ac:dyDescent="0.2">
      <c r="A26" s="52">
        <v>25</v>
      </c>
      <c r="B26" s="85">
        <f t="shared" si="4"/>
        <v>0.65</v>
      </c>
      <c r="C26" s="85">
        <v>0.65</v>
      </c>
      <c r="D26" s="85">
        <v>0</v>
      </c>
      <c r="E26" s="52"/>
      <c r="F26" s="52"/>
      <c r="G26" s="52"/>
      <c r="H26" s="52"/>
      <c r="I26" s="52"/>
      <c r="J26" s="52"/>
      <c r="K26" s="52"/>
      <c r="L26" s="52"/>
      <c r="M26" s="52"/>
      <c r="N26" s="52"/>
      <c r="O26" s="52"/>
      <c r="P26" s="52"/>
    </row>
    <row r="27" spans="1:16" s="29" customFormat="1" hidden="1" x14ac:dyDescent="0.2">
      <c r="A27" s="52">
        <v>26</v>
      </c>
      <c r="B27" s="85">
        <f>O81</f>
        <v>0.55000000000000004</v>
      </c>
      <c r="C27" s="85">
        <v>0.55000000000000004</v>
      </c>
      <c r="D27" s="85">
        <v>0</v>
      </c>
      <c r="E27" s="52"/>
      <c r="F27" s="52"/>
      <c r="G27" s="52"/>
      <c r="H27" s="52"/>
      <c r="I27" s="52"/>
      <c r="J27" s="52"/>
      <c r="K27" s="52"/>
      <c r="L27" s="52"/>
      <c r="M27" s="52"/>
      <c r="N27" s="52"/>
      <c r="O27" s="52"/>
      <c r="P27" s="52"/>
    </row>
    <row r="28" spans="1:16" s="29" customFormat="1" hidden="1" x14ac:dyDescent="0.2">
      <c r="A28" s="52">
        <v>27</v>
      </c>
      <c r="B28" s="85">
        <f t="shared" ref="B28:B29" si="5">O82</f>
        <v>0.65</v>
      </c>
      <c r="C28" s="85">
        <v>0.65</v>
      </c>
      <c r="D28" s="85">
        <v>0</v>
      </c>
      <c r="E28" s="52"/>
      <c r="F28" s="52"/>
      <c r="G28" s="52"/>
      <c r="H28" s="52"/>
      <c r="I28" s="52"/>
      <c r="J28" s="52"/>
      <c r="K28" s="52"/>
      <c r="L28" s="52"/>
      <c r="M28" s="52"/>
      <c r="N28" s="52"/>
      <c r="O28" s="52"/>
      <c r="P28" s="52"/>
    </row>
    <row r="29" spans="1:16" s="29" customFormat="1" hidden="1" x14ac:dyDescent="0.2">
      <c r="A29" s="52">
        <v>28</v>
      </c>
      <c r="B29" s="85">
        <f t="shared" si="5"/>
        <v>0.75</v>
      </c>
      <c r="C29" s="85">
        <v>0.75</v>
      </c>
      <c r="D29" s="85">
        <v>0</v>
      </c>
      <c r="E29" s="52"/>
      <c r="F29" s="52"/>
      <c r="G29" s="52"/>
      <c r="H29" s="52"/>
      <c r="I29" s="52"/>
      <c r="J29" s="52"/>
      <c r="K29" s="52"/>
      <c r="L29" s="52"/>
      <c r="M29" s="52"/>
      <c r="N29" s="52"/>
      <c r="O29" s="52"/>
      <c r="P29" s="52"/>
    </row>
    <row r="30" spans="1:16" s="29" customFormat="1" hidden="1" x14ac:dyDescent="0.2">
      <c r="A30" s="52">
        <v>29</v>
      </c>
      <c r="B30" s="85">
        <f>O86</f>
        <v>0.3</v>
      </c>
      <c r="C30" s="85">
        <v>0.3</v>
      </c>
      <c r="D30" s="85">
        <v>0</v>
      </c>
      <c r="E30" s="52"/>
      <c r="F30" s="52"/>
      <c r="G30" s="52"/>
      <c r="H30" s="52"/>
      <c r="I30" s="52"/>
      <c r="J30" s="52"/>
      <c r="K30" s="52"/>
      <c r="L30" s="52"/>
      <c r="M30" s="52"/>
      <c r="N30" s="52"/>
      <c r="O30" s="52"/>
      <c r="P30" s="52"/>
    </row>
    <row r="31" spans="1:16" s="29" customFormat="1" hidden="1" x14ac:dyDescent="0.2">
      <c r="A31" s="52">
        <v>30</v>
      </c>
      <c r="B31" s="85">
        <f t="shared" ref="B31:B32" si="6">O87</f>
        <v>0.4</v>
      </c>
      <c r="C31" s="85">
        <v>0.4</v>
      </c>
      <c r="D31" s="85">
        <v>0</v>
      </c>
      <c r="E31" s="52"/>
      <c r="F31" s="52"/>
      <c r="G31" s="52"/>
      <c r="H31" s="52"/>
      <c r="I31" s="52"/>
      <c r="J31" s="52"/>
      <c r="K31" s="52"/>
      <c r="L31" s="52"/>
      <c r="M31" s="52"/>
      <c r="N31" s="52"/>
      <c r="O31" s="52"/>
      <c r="P31" s="52"/>
    </row>
    <row r="32" spans="1:16" s="29" customFormat="1" hidden="1" x14ac:dyDescent="0.2">
      <c r="A32" s="52">
        <v>31</v>
      </c>
      <c r="B32" s="85">
        <f t="shared" si="6"/>
        <v>0.5</v>
      </c>
      <c r="C32" s="85">
        <v>0.5</v>
      </c>
      <c r="D32" s="85">
        <v>0</v>
      </c>
      <c r="E32" s="52"/>
      <c r="F32" s="52"/>
      <c r="G32" s="52"/>
      <c r="H32" s="52"/>
      <c r="I32" s="52"/>
      <c r="J32" s="52"/>
      <c r="K32" s="52"/>
      <c r="L32" s="52"/>
      <c r="M32" s="52"/>
      <c r="N32" s="52"/>
      <c r="O32" s="52"/>
      <c r="P32" s="52"/>
    </row>
    <row r="33" spans="1:16" s="29" customFormat="1" hidden="1" x14ac:dyDescent="0.2">
      <c r="A33" s="52">
        <v>32</v>
      </c>
      <c r="B33" s="85">
        <f>O91</f>
        <v>0.45</v>
      </c>
      <c r="C33" s="85">
        <v>0.45</v>
      </c>
      <c r="D33" s="85">
        <v>0</v>
      </c>
      <c r="E33" s="52"/>
      <c r="F33" s="52"/>
      <c r="G33" s="52"/>
      <c r="H33" s="52"/>
      <c r="I33" s="52"/>
      <c r="J33" s="52"/>
      <c r="K33" s="52"/>
      <c r="L33" s="52"/>
      <c r="M33" s="52"/>
      <c r="N33" s="52"/>
      <c r="O33" s="52"/>
      <c r="P33" s="52"/>
    </row>
    <row r="34" spans="1:16" s="29" customFormat="1" hidden="1" x14ac:dyDescent="0.2">
      <c r="A34" s="52">
        <v>33</v>
      </c>
      <c r="B34" s="85">
        <f t="shared" ref="B34:B35" si="7">O92</f>
        <v>0.55000000000000004</v>
      </c>
      <c r="C34" s="85">
        <v>0.55000000000000004</v>
      </c>
      <c r="D34" s="85">
        <v>0</v>
      </c>
      <c r="E34" s="52"/>
      <c r="F34" s="52"/>
      <c r="G34" s="52"/>
      <c r="H34" s="52"/>
      <c r="I34" s="52"/>
      <c r="J34" s="52"/>
      <c r="K34" s="52"/>
      <c r="L34" s="52"/>
      <c r="M34" s="52"/>
      <c r="N34" s="52"/>
      <c r="O34" s="52"/>
      <c r="P34" s="52"/>
    </row>
    <row r="35" spans="1:16" s="29" customFormat="1" hidden="1" x14ac:dyDescent="0.2">
      <c r="A35" s="52">
        <v>34</v>
      </c>
      <c r="B35" s="85">
        <f t="shared" si="7"/>
        <v>0.65</v>
      </c>
      <c r="C35" s="85">
        <v>0.65</v>
      </c>
      <c r="D35" s="85">
        <v>0</v>
      </c>
      <c r="E35" s="52"/>
      <c r="F35" s="52"/>
      <c r="G35" s="52"/>
      <c r="H35" s="52"/>
      <c r="I35" s="52"/>
      <c r="J35" s="52"/>
      <c r="K35" s="52"/>
      <c r="L35" s="52"/>
      <c r="M35" s="52"/>
      <c r="N35" s="52"/>
      <c r="O35" s="52"/>
      <c r="P35" s="52"/>
    </row>
    <row r="36" spans="1:16" s="29" customFormat="1" hidden="1" x14ac:dyDescent="0.2">
      <c r="A36" s="52">
        <v>35</v>
      </c>
      <c r="B36" s="85">
        <f>O95</f>
        <v>0</v>
      </c>
      <c r="C36" s="85">
        <v>0</v>
      </c>
      <c r="D36" s="85">
        <v>0</v>
      </c>
      <c r="E36" s="52"/>
      <c r="F36" s="52"/>
      <c r="G36" s="52"/>
      <c r="H36" s="52"/>
      <c r="I36" s="52"/>
      <c r="J36" s="52"/>
      <c r="K36" s="52"/>
      <c r="L36" s="52"/>
      <c r="M36" s="52"/>
      <c r="N36" s="52"/>
      <c r="O36" s="52"/>
      <c r="P36" s="52"/>
    </row>
    <row r="37" spans="1:16" ht="20.25" x14ac:dyDescent="0.3">
      <c r="A37" s="323" t="s">
        <v>60</v>
      </c>
      <c r="B37" s="323"/>
      <c r="C37" s="323"/>
      <c r="D37" s="323"/>
      <c r="E37" s="323"/>
      <c r="F37" s="323"/>
      <c r="G37" s="323"/>
      <c r="H37" s="323"/>
      <c r="I37" s="323"/>
      <c r="J37" s="323"/>
      <c r="K37" s="323"/>
      <c r="L37" s="323"/>
      <c r="M37" s="323"/>
      <c r="N37" s="323"/>
      <c r="O37" s="323"/>
      <c r="P37" s="323"/>
    </row>
    <row r="38" spans="1:16" ht="13.5" thickBot="1" x14ac:dyDescent="0.25">
      <c r="A38" s="99"/>
      <c r="B38" s="99"/>
      <c r="C38" s="99"/>
      <c r="D38" s="99"/>
      <c r="E38" s="99"/>
      <c r="F38" s="99"/>
      <c r="G38" s="99"/>
      <c r="H38" s="99"/>
      <c r="I38" s="99"/>
      <c r="J38" s="99"/>
      <c r="K38" s="99"/>
      <c r="L38" s="99"/>
      <c r="M38" s="99"/>
      <c r="N38" s="99"/>
      <c r="O38" s="99"/>
      <c r="P38" s="99"/>
    </row>
    <row r="39" spans="1:16" ht="13.5" thickTop="1" x14ac:dyDescent="0.2">
      <c r="A39" s="99"/>
      <c r="B39" s="100"/>
      <c r="C39" s="101"/>
      <c r="D39" s="101"/>
      <c r="E39" s="101"/>
      <c r="F39" s="101"/>
      <c r="G39" s="102"/>
      <c r="H39" s="99"/>
      <c r="I39" s="100"/>
      <c r="J39" s="101"/>
      <c r="K39" s="101"/>
      <c r="L39" s="101"/>
      <c r="M39" s="101"/>
      <c r="N39" s="101"/>
      <c r="O39" s="101"/>
      <c r="P39" s="102"/>
    </row>
    <row r="40" spans="1:16" ht="30" customHeight="1" x14ac:dyDescent="0.2">
      <c r="A40" s="99"/>
      <c r="B40" s="324" t="s">
        <v>57</v>
      </c>
      <c r="C40" s="325"/>
      <c r="D40" s="325"/>
      <c r="E40" s="325"/>
      <c r="F40" s="325"/>
      <c r="G40" s="103"/>
      <c r="H40" s="104"/>
      <c r="I40" s="105"/>
      <c r="J40" s="326" t="s">
        <v>245</v>
      </c>
      <c r="K40" s="326"/>
      <c r="L40" s="326"/>
      <c r="M40" s="326"/>
      <c r="N40" s="326"/>
      <c r="O40" s="326"/>
      <c r="P40" s="106"/>
    </row>
    <row r="41" spans="1:16" ht="54" customHeight="1" x14ac:dyDescent="0.2">
      <c r="A41" s="99"/>
      <c r="B41" s="105"/>
      <c r="C41" s="107"/>
      <c r="D41" s="107"/>
      <c r="E41" s="107"/>
      <c r="F41" s="108" t="s">
        <v>96</v>
      </c>
      <c r="G41" s="109"/>
      <c r="H41" s="110"/>
      <c r="I41" s="111"/>
      <c r="J41" s="107"/>
      <c r="K41" s="107"/>
      <c r="L41" s="107"/>
      <c r="M41" s="107"/>
      <c r="N41" s="107"/>
      <c r="O41" s="108" t="s">
        <v>96</v>
      </c>
      <c r="P41" s="106"/>
    </row>
    <row r="42" spans="1:16" x14ac:dyDescent="0.2">
      <c r="A42" s="99"/>
      <c r="B42" s="105"/>
      <c r="C42" s="107"/>
      <c r="D42" s="107"/>
      <c r="E42" s="107"/>
      <c r="F42" s="107"/>
      <c r="G42" s="106"/>
      <c r="H42" s="99"/>
      <c r="I42" s="105"/>
      <c r="J42" s="107"/>
      <c r="K42" s="107"/>
      <c r="L42" s="107"/>
      <c r="M42" s="107"/>
      <c r="N42" s="107"/>
      <c r="O42" s="107"/>
      <c r="P42" s="106"/>
    </row>
    <row r="43" spans="1:16" x14ac:dyDescent="0.2">
      <c r="A43" s="99"/>
      <c r="B43" s="105"/>
      <c r="C43" s="107" t="s">
        <v>59</v>
      </c>
      <c r="D43" s="107"/>
      <c r="E43" s="107"/>
      <c r="F43" s="112">
        <v>1</v>
      </c>
      <c r="G43" s="113"/>
      <c r="H43" s="114"/>
      <c r="I43" s="115"/>
      <c r="J43" s="107"/>
      <c r="K43" s="107" t="s">
        <v>236</v>
      </c>
      <c r="L43" s="107"/>
      <c r="M43" s="107"/>
      <c r="N43" s="107"/>
      <c r="O43" s="112">
        <v>0.9</v>
      </c>
      <c r="P43" s="106"/>
    </row>
    <row r="44" spans="1:16" ht="25.5" x14ac:dyDescent="0.2">
      <c r="A44" s="99"/>
      <c r="B44" s="105"/>
      <c r="C44" s="116" t="s">
        <v>152</v>
      </c>
      <c r="D44" s="107"/>
      <c r="E44" s="107"/>
      <c r="F44" s="112">
        <v>0.95</v>
      </c>
      <c r="G44" s="113"/>
      <c r="H44" s="114"/>
      <c r="I44" s="115"/>
      <c r="J44" s="107"/>
      <c r="K44" s="107"/>
      <c r="L44" s="107"/>
      <c r="M44" s="107"/>
      <c r="N44" s="107"/>
      <c r="O44" s="117"/>
      <c r="P44" s="106"/>
    </row>
    <row r="45" spans="1:16" ht="18" x14ac:dyDescent="0.25">
      <c r="A45" s="99"/>
      <c r="B45" s="105"/>
      <c r="C45" s="107" t="s">
        <v>58</v>
      </c>
      <c r="D45" s="107"/>
      <c r="E45" s="107"/>
      <c r="F45" s="112">
        <v>0.95</v>
      </c>
      <c r="G45" s="113"/>
      <c r="H45" s="114"/>
      <c r="I45" s="115"/>
      <c r="J45" s="107"/>
      <c r="K45" s="107" t="s">
        <v>218</v>
      </c>
      <c r="L45" s="107"/>
      <c r="M45" s="107"/>
      <c r="N45" s="107"/>
      <c r="O45" s="107"/>
      <c r="P45" s="106"/>
    </row>
    <row r="46" spans="1:16" ht="51" x14ac:dyDescent="0.2">
      <c r="A46" s="99"/>
      <c r="B46" s="105"/>
      <c r="C46" s="116" t="s">
        <v>153</v>
      </c>
      <c r="D46" s="107"/>
      <c r="E46" s="107"/>
      <c r="F46" s="112">
        <v>0.95</v>
      </c>
      <c r="G46" s="113"/>
      <c r="H46" s="114"/>
      <c r="I46" s="115"/>
      <c r="J46" s="107"/>
      <c r="K46" s="154" t="s">
        <v>219</v>
      </c>
      <c r="L46" s="107"/>
      <c r="M46" s="107"/>
      <c r="N46" s="107"/>
      <c r="O46" s="117"/>
      <c r="P46" s="106"/>
    </row>
    <row r="47" spans="1:16" x14ac:dyDescent="0.2">
      <c r="A47" s="99"/>
      <c r="B47" s="105"/>
      <c r="C47" s="107"/>
      <c r="D47" s="107"/>
      <c r="E47" s="107"/>
      <c r="F47" s="107"/>
      <c r="G47" s="106"/>
      <c r="H47" s="99"/>
      <c r="I47" s="105"/>
      <c r="J47" s="107"/>
      <c r="K47" s="155" t="s">
        <v>220</v>
      </c>
      <c r="L47" s="107"/>
      <c r="M47" s="107"/>
      <c r="N47" s="107"/>
      <c r="O47" s="117"/>
      <c r="P47" s="106"/>
    </row>
    <row r="48" spans="1:16" x14ac:dyDescent="0.2">
      <c r="A48" s="99"/>
      <c r="B48" s="105"/>
      <c r="C48" s="107"/>
      <c r="D48" s="107"/>
      <c r="E48" s="107"/>
      <c r="F48" s="107"/>
      <c r="G48" s="106"/>
      <c r="H48" s="99"/>
      <c r="I48" s="105"/>
      <c r="J48" s="107"/>
      <c r="K48" s="107" t="s">
        <v>221</v>
      </c>
      <c r="L48" s="107"/>
      <c r="M48" s="118"/>
      <c r="N48" s="107"/>
      <c r="O48" s="117"/>
      <c r="P48" s="106"/>
    </row>
    <row r="49" spans="1:16" ht="38.25" x14ac:dyDescent="0.2">
      <c r="A49" s="99"/>
      <c r="B49" s="105"/>
      <c r="C49" s="116"/>
      <c r="D49" s="311"/>
      <c r="E49" s="107"/>
      <c r="F49" s="107"/>
      <c r="G49" s="106"/>
      <c r="H49" s="99"/>
      <c r="I49" s="105"/>
      <c r="J49" s="107"/>
      <c r="K49" s="107"/>
      <c r="L49" s="116" t="s">
        <v>222</v>
      </c>
      <c r="M49" s="107"/>
      <c r="N49" s="107"/>
      <c r="O49" s="307">
        <v>0.25</v>
      </c>
      <c r="P49" s="106"/>
    </row>
    <row r="50" spans="1:16" x14ac:dyDescent="0.2">
      <c r="A50" s="99"/>
      <c r="B50" s="105"/>
      <c r="C50" s="107"/>
      <c r="D50" s="107"/>
      <c r="E50" s="107"/>
      <c r="F50" s="107"/>
      <c r="G50" s="106"/>
      <c r="H50" s="99"/>
      <c r="I50" s="105"/>
      <c r="J50" s="107"/>
      <c r="K50" s="107"/>
      <c r="L50" s="107" t="s">
        <v>223</v>
      </c>
      <c r="M50" s="107"/>
      <c r="N50" s="107"/>
      <c r="O50" s="112">
        <v>0.35</v>
      </c>
      <c r="P50" s="106"/>
    </row>
    <row r="51" spans="1:16" x14ac:dyDescent="0.2">
      <c r="A51" s="99"/>
      <c r="B51" s="105"/>
      <c r="C51" s="107"/>
      <c r="D51" s="107"/>
      <c r="E51" s="107"/>
      <c r="F51" s="107"/>
      <c r="G51" s="106"/>
      <c r="H51" s="99"/>
      <c r="I51" s="105"/>
      <c r="J51" s="107"/>
      <c r="K51" s="107"/>
      <c r="L51" s="107" t="s">
        <v>224</v>
      </c>
      <c r="M51" s="107"/>
      <c r="N51" s="107"/>
      <c r="O51" s="112">
        <v>0.45</v>
      </c>
      <c r="P51" s="106"/>
    </row>
    <row r="52" spans="1:16" x14ac:dyDescent="0.2">
      <c r="A52" s="99"/>
      <c r="B52" s="105"/>
      <c r="C52" s="107"/>
      <c r="D52" s="107"/>
      <c r="E52" s="107"/>
      <c r="F52" s="107"/>
      <c r="G52" s="106"/>
      <c r="H52" s="99"/>
      <c r="I52" s="105"/>
      <c r="J52" s="107"/>
      <c r="K52" s="107"/>
      <c r="L52" s="107"/>
      <c r="M52" s="107"/>
      <c r="N52" s="107"/>
      <c r="O52" s="117"/>
      <c r="P52" s="106"/>
    </row>
    <row r="53" spans="1:16" x14ac:dyDescent="0.2">
      <c r="A53" s="99"/>
      <c r="B53" s="105"/>
      <c r="C53" s="107"/>
      <c r="D53" s="107"/>
      <c r="E53" s="107"/>
      <c r="F53" s="107"/>
      <c r="G53" s="106"/>
      <c r="H53" s="99"/>
      <c r="I53" s="105"/>
      <c r="J53" s="107"/>
      <c r="K53" s="107" t="s">
        <v>225</v>
      </c>
      <c r="L53" s="107"/>
      <c r="M53" s="118"/>
      <c r="N53" s="107"/>
      <c r="O53" s="117"/>
      <c r="P53" s="106"/>
    </row>
    <row r="54" spans="1:16" ht="38.25" x14ac:dyDescent="0.2">
      <c r="A54" s="99"/>
      <c r="B54" s="105"/>
      <c r="C54" s="327" t="s">
        <v>237</v>
      </c>
      <c r="D54" s="328"/>
      <c r="E54" s="107"/>
      <c r="F54" s="107"/>
      <c r="G54" s="106"/>
      <c r="H54" s="99"/>
      <c r="I54" s="105"/>
      <c r="J54" s="107"/>
      <c r="K54" s="107"/>
      <c r="L54" s="116" t="s">
        <v>222</v>
      </c>
      <c r="M54" s="107"/>
      <c r="N54" s="107"/>
      <c r="O54" s="112">
        <v>0.35</v>
      </c>
      <c r="P54" s="106"/>
    </row>
    <row r="55" spans="1:16" x14ac:dyDescent="0.2">
      <c r="A55" s="99"/>
      <c r="B55" s="105"/>
      <c r="C55" s="107"/>
      <c r="D55" s="107"/>
      <c r="E55" s="107"/>
      <c r="F55" s="107"/>
      <c r="G55" s="106"/>
      <c r="H55" s="99"/>
      <c r="I55" s="105"/>
      <c r="J55" s="107"/>
      <c r="K55" s="107"/>
      <c r="L55" s="107" t="s">
        <v>223</v>
      </c>
      <c r="M55" s="107"/>
      <c r="N55" s="107"/>
      <c r="O55" s="112">
        <v>0.45</v>
      </c>
      <c r="P55" s="106"/>
    </row>
    <row r="56" spans="1:16" x14ac:dyDescent="0.2">
      <c r="A56" s="99"/>
      <c r="B56" s="105"/>
      <c r="C56" s="107"/>
      <c r="D56" s="107"/>
      <c r="E56" s="107"/>
      <c r="F56" s="107"/>
      <c r="G56" s="106"/>
      <c r="H56" s="99"/>
      <c r="I56" s="105"/>
      <c r="J56" s="107"/>
      <c r="K56" s="107"/>
      <c r="L56" s="107" t="s">
        <v>224</v>
      </c>
      <c r="M56" s="107"/>
      <c r="N56" s="107"/>
      <c r="O56" s="112">
        <v>0.55000000000000004</v>
      </c>
      <c r="P56" s="106"/>
    </row>
    <row r="57" spans="1:16" x14ac:dyDescent="0.2">
      <c r="A57" s="99"/>
      <c r="B57" s="105"/>
      <c r="C57" s="107"/>
      <c r="D57" s="107"/>
      <c r="E57" s="107"/>
      <c r="F57" s="107"/>
      <c r="G57" s="106"/>
      <c r="H57" s="99"/>
      <c r="I57" s="105"/>
      <c r="J57" s="107"/>
      <c r="K57" s="107"/>
      <c r="L57" s="107"/>
      <c r="M57" s="118"/>
      <c r="N57" s="107"/>
      <c r="O57" s="117"/>
      <c r="P57" s="106"/>
    </row>
    <row r="58" spans="1:16" x14ac:dyDescent="0.2">
      <c r="A58" s="99"/>
      <c r="B58" s="105"/>
      <c r="C58" s="107"/>
      <c r="D58" s="107"/>
      <c r="E58" s="107"/>
      <c r="F58" s="107"/>
      <c r="G58" s="106"/>
      <c r="H58" s="99"/>
      <c r="I58" s="105"/>
      <c r="J58" s="107"/>
      <c r="K58" s="107" t="s">
        <v>226</v>
      </c>
      <c r="L58" s="107"/>
      <c r="M58" s="118"/>
      <c r="N58" s="107"/>
      <c r="O58" s="117"/>
      <c r="P58" s="106"/>
    </row>
    <row r="59" spans="1:16" ht="38.25" x14ac:dyDescent="0.2">
      <c r="A59" s="99"/>
      <c r="B59" s="105"/>
      <c r="C59" s="107"/>
      <c r="D59" s="107"/>
      <c r="E59" s="107"/>
      <c r="F59" s="107"/>
      <c r="G59" s="106"/>
      <c r="H59" s="99"/>
      <c r="I59" s="105"/>
      <c r="J59" s="107"/>
      <c r="K59" s="107"/>
      <c r="L59" s="116" t="s">
        <v>222</v>
      </c>
      <c r="M59" s="107"/>
      <c r="N59" s="107"/>
      <c r="O59" s="112">
        <v>0.35</v>
      </c>
      <c r="P59" s="106"/>
    </row>
    <row r="60" spans="1:16" x14ac:dyDescent="0.2">
      <c r="A60" s="99"/>
      <c r="B60" s="105"/>
      <c r="C60" s="107"/>
      <c r="D60" s="107"/>
      <c r="E60" s="107"/>
      <c r="F60" s="107"/>
      <c r="G60" s="106"/>
      <c r="H60" s="99"/>
      <c r="I60" s="105"/>
      <c r="J60" s="107"/>
      <c r="K60" s="107"/>
      <c r="L60" s="107" t="s">
        <v>223</v>
      </c>
      <c r="M60" s="107"/>
      <c r="N60" s="107"/>
      <c r="O60" s="112">
        <v>0.45</v>
      </c>
      <c r="P60" s="106"/>
    </row>
    <row r="61" spans="1:16" x14ac:dyDescent="0.2">
      <c r="A61" s="99"/>
      <c r="B61" s="105"/>
      <c r="C61" s="107"/>
      <c r="D61" s="107"/>
      <c r="E61" s="107"/>
      <c r="F61" s="107"/>
      <c r="G61" s="106"/>
      <c r="H61" s="99"/>
      <c r="I61" s="105"/>
      <c r="J61" s="107"/>
      <c r="K61" s="107"/>
      <c r="L61" s="107" t="s">
        <v>224</v>
      </c>
      <c r="M61" s="107"/>
      <c r="N61" s="107"/>
      <c r="O61" s="112">
        <v>0.55000000000000004</v>
      </c>
      <c r="P61" s="106"/>
    </row>
    <row r="62" spans="1:16" x14ac:dyDescent="0.2">
      <c r="A62" s="99"/>
      <c r="B62" s="105"/>
      <c r="C62" s="107"/>
      <c r="D62" s="107"/>
      <c r="E62" s="107"/>
      <c r="F62" s="107"/>
      <c r="G62" s="106"/>
      <c r="H62" s="99"/>
      <c r="I62" s="105"/>
      <c r="J62" s="107"/>
      <c r="K62" s="107"/>
      <c r="L62" s="107"/>
      <c r="M62" s="107"/>
      <c r="N62" s="107"/>
      <c r="O62" s="107"/>
      <c r="P62" s="106"/>
    </row>
    <row r="63" spans="1:16" x14ac:dyDescent="0.2">
      <c r="A63" s="99"/>
      <c r="B63" s="105"/>
      <c r="C63" s="107"/>
      <c r="D63" s="107"/>
      <c r="E63" s="107"/>
      <c r="F63" s="107"/>
      <c r="G63" s="106"/>
      <c r="H63" s="99"/>
      <c r="I63" s="105"/>
      <c r="J63" s="107"/>
      <c r="K63" s="154" t="s">
        <v>227</v>
      </c>
      <c r="L63" s="107"/>
      <c r="M63" s="107"/>
      <c r="N63" s="107"/>
      <c r="O63" s="107"/>
      <c r="P63" s="106"/>
    </row>
    <row r="64" spans="1:16" x14ac:dyDescent="0.2">
      <c r="A64" s="99"/>
      <c r="B64" s="105"/>
      <c r="C64" s="107"/>
      <c r="D64" s="107"/>
      <c r="E64" s="107"/>
      <c r="F64" s="107"/>
      <c r="G64" s="106"/>
      <c r="H64" s="99"/>
      <c r="I64" s="105"/>
      <c r="J64" s="107"/>
      <c r="K64" s="155" t="s">
        <v>228</v>
      </c>
      <c r="L64" s="107"/>
      <c r="M64" s="107"/>
      <c r="N64" s="107"/>
      <c r="O64" s="107"/>
      <c r="P64" s="106"/>
    </row>
    <row r="65" spans="1:16" x14ac:dyDescent="0.2">
      <c r="A65" s="99"/>
      <c r="B65" s="105"/>
      <c r="C65" s="107"/>
      <c r="D65" s="107"/>
      <c r="E65" s="107"/>
      <c r="F65" s="107"/>
      <c r="G65" s="106"/>
      <c r="H65" s="99"/>
      <c r="I65" s="105"/>
      <c r="J65" s="107"/>
      <c r="K65" s="155" t="s">
        <v>229</v>
      </c>
      <c r="L65" s="107"/>
      <c r="M65" s="107"/>
      <c r="N65" s="107"/>
      <c r="O65" s="112"/>
      <c r="P65" s="106"/>
    </row>
    <row r="66" spans="1:16" x14ac:dyDescent="0.2">
      <c r="A66" s="99"/>
      <c r="B66" s="105"/>
      <c r="C66" s="107"/>
      <c r="D66" s="107"/>
      <c r="E66" s="107"/>
      <c r="F66" s="107"/>
      <c r="G66" s="106"/>
      <c r="H66" s="99"/>
      <c r="I66" s="105"/>
      <c r="J66" s="107"/>
      <c r="K66" s="107"/>
      <c r="L66" s="107" t="s">
        <v>230</v>
      </c>
      <c r="M66" s="107"/>
      <c r="N66" s="107"/>
      <c r="O66" s="112">
        <v>0.4</v>
      </c>
      <c r="P66" s="106"/>
    </row>
    <row r="67" spans="1:16" x14ac:dyDescent="0.2">
      <c r="A67" s="99"/>
      <c r="B67" s="105"/>
      <c r="C67" s="107"/>
      <c r="D67" s="107"/>
      <c r="E67" s="107"/>
      <c r="F67" s="107"/>
      <c r="G67" s="106"/>
      <c r="H67" s="99"/>
      <c r="I67" s="105"/>
      <c r="J67" s="107"/>
      <c r="K67" s="107"/>
      <c r="L67" s="107" t="s">
        <v>223</v>
      </c>
      <c r="M67" s="107"/>
      <c r="N67" s="107"/>
      <c r="O67" s="112">
        <v>0.5</v>
      </c>
      <c r="P67" s="106"/>
    </row>
    <row r="68" spans="1:16" x14ac:dyDescent="0.2">
      <c r="A68" s="99"/>
      <c r="B68" s="105"/>
      <c r="C68" s="107"/>
      <c r="D68" s="107"/>
      <c r="E68" s="107"/>
      <c r="F68" s="107"/>
      <c r="G68" s="106"/>
      <c r="H68" s="99"/>
      <c r="I68" s="105"/>
      <c r="J68" s="107"/>
      <c r="K68" s="107"/>
      <c r="L68" s="107" t="s">
        <v>224</v>
      </c>
      <c r="M68" s="107"/>
      <c r="N68" s="107"/>
      <c r="O68" s="112">
        <v>0.6</v>
      </c>
      <c r="P68" s="106"/>
    </row>
    <row r="69" spans="1:16" x14ac:dyDescent="0.2">
      <c r="A69" s="99"/>
      <c r="B69" s="105"/>
      <c r="C69" s="107"/>
      <c r="D69" s="107"/>
      <c r="E69" s="107"/>
      <c r="F69" s="107"/>
      <c r="G69" s="106"/>
      <c r="H69" s="99"/>
      <c r="I69" s="105"/>
      <c r="J69" s="107"/>
      <c r="K69" s="107"/>
      <c r="L69" s="107"/>
      <c r="M69" s="107"/>
      <c r="N69" s="107"/>
      <c r="O69" s="112"/>
      <c r="P69" s="106"/>
    </row>
    <row r="70" spans="1:16" x14ac:dyDescent="0.2">
      <c r="A70" s="99"/>
      <c r="B70" s="105"/>
      <c r="C70" s="107"/>
      <c r="D70" s="107"/>
      <c r="E70" s="107"/>
      <c r="F70" s="107"/>
      <c r="G70" s="106"/>
      <c r="H70" s="99"/>
      <c r="I70" s="105"/>
      <c r="J70" s="107"/>
      <c r="K70" s="308" t="s">
        <v>231</v>
      </c>
      <c r="L70" s="107"/>
      <c r="M70" s="107"/>
      <c r="N70" s="107"/>
      <c r="O70" s="112"/>
      <c r="P70" s="106"/>
    </row>
    <row r="71" spans="1:16" x14ac:dyDescent="0.2">
      <c r="A71" s="99"/>
      <c r="B71" s="105"/>
      <c r="C71" s="107"/>
      <c r="D71" s="107"/>
      <c r="E71" s="107"/>
      <c r="F71" s="107"/>
      <c r="G71" s="106"/>
      <c r="H71" s="99"/>
      <c r="I71" s="105"/>
      <c r="J71" s="107"/>
      <c r="K71" s="107"/>
      <c r="L71" s="107" t="s">
        <v>230</v>
      </c>
      <c r="M71" s="107"/>
      <c r="N71" s="107"/>
      <c r="O71" s="112">
        <v>0.55000000000000004</v>
      </c>
      <c r="P71" s="106"/>
    </row>
    <row r="72" spans="1:16" x14ac:dyDescent="0.2">
      <c r="A72" s="99"/>
      <c r="B72" s="105"/>
      <c r="C72" s="107"/>
      <c r="D72" s="107"/>
      <c r="E72" s="107"/>
      <c r="F72" s="107"/>
      <c r="G72" s="106"/>
      <c r="H72" s="99"/>
      <c r="I72" s="105"/>
      <c r="J72" s="107"/>
      <c r="K72" s="107"/>
      <c r="L72" s="107" t="s">
        <v>223</v>
      </c>
      <c r="M72" s="107"/>
      <c r="N72" s="107"/>
      <c r="O72" s="112">
        <v>0.65</v>
      </c>
      <c r="P72" s="106"/>
    </row>
    <row r="73" spans="1:16" x14ac:dyDescent="0.2">
      <c r="A73" s="99"/>
      <c r="B73" s="105"/>
      <c r="C73" s="107"/>
      <c r="D73" s="107"/>
      <c r="E73" s="107"/>
      <c r="F73" s="107"/>
      <c r="G73" s="106"/>
      <c r="H73" s="99"/>
      <c r="I73" s="105"/>
      <c r="J73" s="107"/>
      <c r="K73" s="107"/>
      <c r="L73" s="107" t="s">
        <v>224</v>
      </c>
      <c r="M73" s="107"/>
      <c r="N73" s="107"/>
      <c r="O73" s="112">
        <v>0.75</v>
      </c>
      <c r="P73" s="106"/>
    </row>
    <row r="74" spans="1:16" x14ac:dyDescent="0.2">
      <c r="A74" s="99"/>
      <c r="B74" s="105"/>
      <c r="C74" s="99"/>
      <c r="D74" s="99"/>
      <c r="E74" s="99"/>
      <c r="F74" s="99"/>
      <c r="G74" s="106"/>
      <c r="H74" s="99"/>
      <c r="I74" s="105"/>
      <c r="J74" s="99"/>
      <c r="K74" s="107"/>
      <c r="L74" s="107"/>
      <c r="M74" s="99"/>
      <c r="N74" s="99"/>
      <c r="O74" s="309"/>
      <c r="P74" s="106"/>
    </row>
    <row r="75" spans="1:16" x14ac:dyDescent="0.2">
      <c r="A75" s="99"/>
      <c r="B75" s="105"/>
      <c r="C75" s="99"/>
      <c r="D75" s="99"/>
      <c r="E75" s="99"/>
      <c r="F75" s="99"/>
      <c r="G75" s="106"/>
      <c r="H75" s="99"/>
      <c r="I75" s="105"/>
      <c r="J75" s="99"/>
      <c r="K75" s="155" t="s">
        <v>238</v>
      </c>
      <c r="L75" s="107"/>
      <c r="M75" s="99"/>
      <c r="N75" s="99"/>
      <c r="O75" s="309"/>
      <c r="P75" s="106"/>
    </row>
    <row r="76" spans="1:16" x14ac:dyDescent="0.2">
      <c r="A76" s="99"/>
      <c r="B76" s="105"/>
      <c r="C76" s="99"/>
      <c r="D76" s="99"/>
      <c r="E76" s="99"/>
      <c r="F76" s="99"/>
      <c r="G76" s="106"/>
      <c r="H76" s="99"/>
      <c r="I76" s="105"/>
      <c r="J76" s="99"/>
      <c r="K76" s="107"/>
      <c r="L76" s="107" t="s">
        <v>230</v>
      </c>
      <c r="M76" s="99"/>
      <c r="N76" s="99"/>
      <c r="O76" s="112">
        <v>0.45</v>
      </c>
      <c r="P76" s="106"/>
    </row>
    <row r="77" spans="1:16" x14ac:dyDescent="0.2">
      <c r="A77" s="99"/>
      <c r="B77" s="105"/>
      <c r="C77" s="99"/>
      <c r="D77" s="99"/>
      <c r="E77" s="99"/>
      <c r="F77" s="99"/>
      <c r="G77" s="106"/>
      <c r="H77" s="99"/>
      <c r="I77" s="105"/>
      <c r="J77" s="99"/>
      <c r="K77" s="107"/>
      <c r="L77" s="107" t="s">
        <v>223</v>
      </c>
      <c r="M77" s="99"/>
      <c r="N77" s="99"/>
      <c r="O77" s="112">
        <v>0.55000000000000004</v>
      </c>
      <c r="P77" s="106"/>
    </row>
    <row r="78" spans="1:16" x14ac:dyDescent="0.2">
      <c r="A78" s="99"/>
      <c r="B78" s="105"/>
      <c r="C78" s="99"/>
      <c r="D78" s="99"/>
      <c r="E78" s="99"/>
      <c r="F78" s="99"/>
      <c r="G78" s="106"/>
      <c r="H78" s="99"/>
      <c r="I78" s="105"/>
      <c r="J78" s="99"/>
      <c r="K78" s="107"/>
      <c r="L78" s="107" t="s">
        <v>224</v>
      </c>
      <c r="M78" s="99"/>
      <c r="N78" s="99"/>
      <c r="O78" s="112">
        <v>0.65</v>
      </c>
      <c r="P78" s="106"/>
    </row>
    <row r="79" spans="1:16" x14ac:dyDescent="0.2">
      <c r="A79" s="99"/>
      <c r="B79" s="105"/>
      <c r="C79" s="99"/>
      <c r="D79" s="99"/>
      <c r="E79" s="99"/>
      <c r="F79" s="99"/>
      <c r="G79" s="106"/>
      <c r="H79" s="99"/>
      <c r="I79" s="105"/>
      <c r="J79" s="99"/>
      <c r="K79" s="107"/>
      <c r="L79" s="107"/>
      <c r="M79" s="99"/>
      <c r="N79" s="99"/>
      <c r="O79" s="309"/>
      <c r="P79" s="106"/>
    </row>
    <row r="80" spans="1:16" x14ac:dyDescent="0.2">
      <c r="A80" s="99"/>
      <c r="B80" s="105"/>
      <c r="C80" s="99"/>
      <c r="D80" s="99"/>
      <c r="E80" s="99"/>
      <c r="F80" s="99"/>
      <c r="G80" s="106"/>
      <c r="H80" s="99"/>
      <c r="I80" s="105"/>
      <c r="J80" s="99"/>
      <c r="K80" s="308" t="s">
        <v>231</v>
      </c>
      <c r="L80" s="107"/>
      <c r="M80" s="99"/>
      <c r="N80" s="99"/>
      <c r="O80" s="309"/>
      <c r="P80" s="106"/>
    </row>
    <row r="81" spans="1:16" x14ac:dyDescent="0.2">
      <c r="A81" s="99"/>
      <c r="B81" s="105"/>
      <c r="C81" s="99"/>
      <c r="D81" s="99"/>
      <c r="E81" s="99"/>
      <c r="F81" s="99"/>
      <c r="G81" s="106"/>
      <c r="H81" s="99"/>
      <c r="I81" s="105"/>
      <c r="J81" s="99"/>
      <c r="K81" s="107"/>
      <c r="L81" s="107" t="s">
        <v>230</v>
      </c>
      <c r="M81" s="99"/>
      <c r="N81" s="99"/>
      <c r="O81" s="112">
        <v>0.55000000000000004</v>
      </c>
      <c r="P81" s="106"/>
    </row>
    <row r="82" spans="1:16" x14ac:dyDescent="0.2">
      <c r="A82" s="99"/>
      <c r="B82" s="105"/>
      <c r="C82" s="99"/>
      <c r="D82" s="99"/>
      <c r="E82" s="99"/>
      <c r="F82" s="99"/>
      <c r="G82" s="106"/>
      <c r="H82" s="99"/>
      <c r="I82" s="105"/>
      <c r="J82" s="99"/>
      <c r="K82" s="107"/>
      <c r="L82" s="107" t="s">
        <v>223</v>
      </c>
      <c r="M82" s="99"/>
      <c r="N82" s="99"/>
      <c r="O82" s="112">
        <v>0.65</v>
      </c>
      <c r="P82" s="106"/>
    </row>
    <row r="83" spans="1:16" x14ac:dyDescent="0.2">
      <c r="A83" s="99"/>
      <c r="B83" s="105"/>
      <c r="C83" s="99"/>
      <c r="D83" s="99"/>
      <c r="E83" s="99"/>
      <c r="F83" s="99"/>
      <c r="G83" s="106"/>
      <c r="H83" s="99"/>
      <c r="I83" s="105"/>
      <c r="J83" s="99"/>
      <c r="K83" s="107"/>
      <c r="L83" s="107" t="s">
        <v>224</v>
      </c>
      <c r="M83" s="99"/>
      <c r="N83" s="99"/>
      <c r="O83" s="112">
        <v>0.75</v>
      </c>
      <c r="P83" s="106"/>
    </row>
    <row r="84" spans="1:16" x14ac:dyDescent="0.2">
      <c r="A84" s="99"/>
      <c r="B84" s="105"/>
      <c r="C84" s="99"/>
      <c r="D84" s="99"/>
      <c r="E84" s="99"/>
      <c r="F84" s="99"/>
      <c r="G84" s="106"/>
      <c r="H84" s="99"/>
      <c r="I84" s="105"/>
      <c r="J84" s="99"/>
      <c r="K84" s="107"/>
      <c r="L84" s="107"/>
      <c r="M84" s="99"/>
      <c r="N84" s="99"/>
      <c r="O84" s="309"/>
      <c r="P84" s="106"/>
    </row>
    <row r="85" spans="1:16" x14ac:dyDescent="0.2">
      <c r="A85" s="99"/>
      <c r="B85" s="105"/>
      <c r="C85" s="99"/>
      <c r="D85" s="99"/>
      <c r="E85" s="99"/>
      <c r="F85" s="99"/>
      <c r="G85" s="106"/>
      <c r="H85" s="99"/>
      <c r="I85" s="105"/>
      <c r="J85" s="99"/>
      <c r="K85" s="155" t="s">
        <v>239</v>
      </c>
      <c r="L85" s="107"/>
      <c r="M85" s="99"/>
      <c r="N85" s="99"/>
      <c r="O85" s="309"/>
      <c r="P85" s="106"/>
    </row>
    <row r="86" spans="1:16" x14ac:dyDescent="0.2">
      <c r="A86" s="99"/>
      <c r="B86" s="105"/>
      <c r="C86" s="99"/>
      <c r="D86" s="99"/>
      <c r="E86" s="99"/>
      <c r="F86" s="99"/>
      <c r="G86" s="106"/>
      <c r="H86" s="99"/>
      <c r="I86" s="105"/>
      <c r="J86" s="99"/>
      <c r="K86" s="107"/>
      <c r="L86" s="107" t="s">
        <v>230</v>
      </c>
      <c r="M86" s="99"/>
      <c r="N86" s="99"/>
      <c r="O86" s="112">
        <v>0.3</v>
      </c>
      <c r="P86" s="106"/>
    </row>
    <row r="87" spans="1:16" x14ac:dyDescent="0.2">
      <c r="A87" s="99"/>
      <c r="B87" s="105"/>
      <c r="C87" s="99"/>
      <c r="D87" s="99"/>
      <c r="E87" s="99"/>
      <c r="F87" s="99"/>
      <c r="G87" s="106"/>
      <c r="H87" s="99"/>
      <c r="I87" s="105"/>
      <c r="J87" s="99"/>
      <c r="K87" s="107"/>
      <c r="L87" s="107" t="s">
        <v>223</v>
      </c>
      <c r="M87" s="99"/>
      <c r="N87" s="99"/>
      <c r="O87" s="112">
        <v>0.4</v>
      </c>
      <c r="P87" s="106"/>
    </row>
    <row r="88" spans="1:16" x14ac:dyDescent="0.2">
      <c r="A88" s="99"/>
      <c r="B88" s="105"/>
      <c r="C88" s="99"/>
      <c r="D88" s="99"/>
      <c r="E88" s="99"/>
      <c r="F88" s="99"/>
      <c r="G88" s="106"/>
      <c r="H88" s="99"/>
      <c r="I88" s="105"/>
      <c r="J88" s="99"/>
      <c r="K88" s="107"/>
      <c r="L88" s="107" t="s">
        <v>224</v>
      </c>
      <c r="M88" s="99"/>
      <c r="N88" s="99"/>
      <c r="O88" s="112">
        <v>0.5</v>
      </c>
      <c r="P88" s="106"/>
    </row>
    <row r="89" spans="1:16" x14ac:dyDescent="0.2">
      <c r="A89" s="99"/>
      <c r="B89" s="105"/>
      <c r="C89" s="99"/>
      <c r="D89" s="99"/>
      <c r="E89" s="99"/>
      <c r="F89" s="99"/>
      <c r="G89" s="106"/>
      <c r="H89" s="99"/>
      <c r="I89" s="105"/>
      <c r="J89" s="99"/>
      <c r="K89" s="107"/>
      <c r="L89" s="107"/>
      <c r="M89" s="99"/>
      <c r="N89" s="99"/>
      <c r="O89" s="309"/>
      <c r="P89" s="106"/>
    </row>
    <row r="90" spans="1:16" x14ac:dyDescent="0.2">
      <c r="A90" s="99"/>
      <c r="B90" s="105"/>
      <c r="C90" s="99"/>
      <c r="D90" s="99"/>
      <c r="E90" s="99"/>
      <c r="F90" s="99"/>
      <c r="G90" s="106"/>
      <c r="H90" s="99"/>
      <c r="I90" s="105"/>
      <c r="J90" s="99"/>
      <c r="K90" s="308" t="s">
        <v>231</v>
      </c>
      <c r="L90" s="107"/>
      <c r="M90" s="99"/>
      <c r="N90" s="99"/>
      <c r="O90" s="309"/>
      <c r="P90" s="106"/>
    </row>
    <row r="91" spans="1:16" x14ac:dyDescent="0.2">
      <c r="A91" s="99"/>
      <c r="B91" s="105"/>
      <c r="C91" s="99"/>
      <c r="D91" s="99"/>
      <c r="E91" s="99"/>
      <c r="F91" s="99"/>
      <c r="G91" s="106"/>
      <c r="H91" s="99"/>
      <c r="I91" s="105"/>
      <c r="J91" s="99"/>
      <c r="K91" s="107"/>
      <c r="L91" s="107" t="s">
        <v>230</v>
      </c>
      <c r="M91" s="99"/>
      <c r="N91" s="99"/>
      <c r="O91" s="112">
        <v>0.45</v>
      </c>
      <c r="P91" s="106"/>
    </row>
    <row r="92" spans="1:16" x14ac:dyDescent="0.2">
      <c r="A92" s="99"/>
      <c r="B92" s="105"/>
      <c r="C92" s="99"/>
      <c r="D92" s="99"/>
      <c r="E92" s="99"/>
      <c r="F92" s="99"/>
      <c r="G92" s="106"/>
      <c r="H92" s="99"/>
      <c r="I92" s="105"/>
      <c r="J92" s="99"/>
      <c r="K92" s="107"/>
      <c r="L92" s="107" t="s">
        <v>223</v>
      </c>
      <c r="M92" s="99"/>
      <c r="N92" s="99"/>
      <c r="O92" s="112">
        <v>0.55000000000000004</v>
      </c>
      <c r="P92" s="106"/>
    </row>
    <row r="93" spans="1:16" x14ac:dyDescent="0.2">
      <c r="A93" s="99"/>
      <c r="B93" s="105"/>
      <c r="C93" s="99"/>
      <c r="D93" s="99"/>
      <c r="E93" s="99"/>
      <c r="F93" s="99"/>
      <c r="G93" s="106"/>
      <c r="H93" s="99"/>
      <c r="I93" s="105"/>
      <c r="J93" s="99"/>
      <c r="K93" s="107"/>
      <c r="L93" s="107" t="s">
        <v>224</v>
      </c>
      <c r="M93" s="99"/>
      <c r="N93" s="99"/>
      <c r="O93" s="112">
        <v>0.65</v>
      </c>
      <c r="P93" s="106"/>
    </row>
    <row r="94" spans="1:16" x14ac:dyDescent="0.2">
      <c r="A94" s="99"/>
      <c r="B94" s="105"/>
      <c r="C94" s="99"/>
      <c r="D94" s="99"/>
      <c r="E94" s="99"/>
      <c r="F94" s="99"/>
      <c r="G94" s="106"/>
      <c r="H94" s="99"/>
      <c r="I94" s="105"/>
      <c r="J94" s="99"/>
      <c r="K94" s="107"/>
      <c r="L94" s="107"/>
      <c r="M94" s="99"/>
      <c r="N94" s="99"/>
      <c r="O94" s="309"/>
      <c r="P94" s="106"/>
    </row>
    <row r="95" spans="1:16" x14ac:dyDescent="0.2">
      <c r="A95" s="99"/>
      <c r="B95" s="105"/>
      <c r="C95" s="99"/>
      <c r="D95" s="99"/>
      <c r="E95" s="99"/>
      <c r="F95" s="99"/>
      <c r="G95" s="106"/>
      <c r="H95" s="99"/>
      <c r="I95" s="105"/>
      <c r="J95" s="107"/>
      <c r="K95" s="99" t="s">
        <v>232</v>
      </c>
      <c r="L95" s="99"/>
      <c r="M95" s="99"/>
      <c r="N95" s="99"/>
      <c r="O95" s="309">
        <v>0</v>
      </c>
      <c r="P95" s="106"/>
    </row>
    <row r="96" spans="1:16" x14ac:dyDescent="0.2">
      <c r="A96" s="99"/>
      <c r="B96" s="105"/>
      <c r="C96" s="99"/>
      <c r="D96" s="99"/>
      <c r="E96" s="99"/>
      <c r="F96" s="99"/>
      <c r="G96" s="106"/>
      <c r="H96" s="99"/>
      <c r="I96" s="105"/>
      <c r="J96" s="99"/>
      <c r="K96" s="107" t="s">
        <v>233</v>
      </c>
      <c r="L96" s="107"/>
      <c r="M96" s="107"/>
      <c r="N96" s="107"/>
      <c r="O96" s="107"/>
      <c r="P96" s="106"/>
    </row>
    <row r="97" spans="1:16" x14ac:dyDescent="0.2">
      <c r="A97" s="99"/>
      <c r="B97" s="105"/>
      <c r="C97" s="99"/>
      <c r="D97" s="99"/>
      <c r="E97" s="99"/>
      <c r="F97" s="99"/>
      <c r="G97" s="106"/>
      <c r="H97" s="99"/>
      <c r="I97" s="105"/>
      <c r="J97" s="99"/>
      <c r="K97" s="107" t="s">
        <v>234</v>
      </c>
      <c r="L97" s="107"/>
      <c r="M97" s="107"/>
      <c r="N97" s="107"/>
      <c r="O97" s="107"/>
      <c r="P97" s="106"/>
    </row>
    <row r="98" spans="1:16" ht="13.5" thickBot="1" x14ac:dyDescent="0.25">
      <c r="A98" s="99"/>
      <c r="B98" s="119"/>
      <c r="C98" s="120"/>
      <c r="D98" s="120"/>
      <c r="E98" s="120"/>
      <c r="F98" s="120"/>
      <c r="G98" s="121"/>
      <c r="H98" s="99"/>
      <c r="I98" s="119"/>
      <c r="J98" s="120"/>
      <c r="K98" s="120"/>
      <c r="L98" s="120"/>
      <c r="M98" s="120"/>
      <c r="N98" s="120"/>
      <c r="O98" s="120"/>
      <c r="P98" s="121"/>
    </row>
    <row r="99" spans="1:16" ht="13.5" thickTop="1" x14ac:dyDescent="0.2">
      <c r="A99" s="99"/>
      <c r="B99" s="107"/>
      <c r="C99" s="107"/>
      <c r="D99" s="107"/>
      <c r="E99" s="107"/>
      <c r="F99" s="107"/>
      <c r="G99" s="107"/>
      <c r="H99" s="99"/>
      <c r="I99" s="107"/>
      <c r="J99" s="107"/>
      <c r="K99" s="107"/>
      <c r="L99" s="107"/>
      <c r="M99" s="107"/>
      <c r="N99" s="107"/>
      <c r="O99" s="107"/>
      <c r="P99" s="107"/>
    </row>
    <row r="100" spans="1:16" x14ac:dyDescent="0.2">
      <c r="A100" s="99"/>
      <c r="B100" s="99"/>
      <c r="C100" s="99"/>
      <c r="D100" s="99"/>
      <c r="E100" s="99"/>
      <c r="F100" s="99"/>
      <c r="G100" s="99"/>
      <c r="H100" s="99"/>
      <c r="I100" s="99"/>
      <c r="J100" s="99"/>
      <c r="K100" s="99"/>
      <c r="L100" s="99"/>
      <c r="M100" s="99"/>
      <c r="N100" s="99"/>
      <c r="O100" s="99"/>
      <c r="P100" s="99"/>
    </row>
    <row r="101" spans="1:16" ht="60" customHeight="1" x14ac:dyDescent="0.2">
      <c r="A101" s="99"/>
      <c r="B101" s="99"/>
      <c r="C101" s="99"/>
      <c r="D101" s="99"/>
      <c r="E101" s="99"/>
      <c r="F101" s="99"/>
      <c r="G101" s="99"/>
      <c r="H101" s="99"/>
      <c r="I101" s="321" t="s">
        <v>235</v>
      </c>
      <c r="J101" s="322"/>
      <c r="K101" s="322"/>
      <c r="L101" s="322"/>
      <c r="M101" s="322"/>
      <c r="N101" s="322"/>
      <c r="O101" s="322"/>
      <c r="P101" s="322"/>
    </row>
  </sheetData>
  <sheetProtection algorithmName="SHA-512" hashValue="I2i25x1g244kUy5xXCPyvMzM8Xl05vhfFM3yIztw9+y6k22NYjsSxTcByFUb2ENMOZ1pxtt0eWpX1TWQHdDS+Q==" saltValue="jOShRB0RZ38m0gRWbmXeKw==" spinCount="100000" sheet="1" objects="1" scenarios="1"/>
  <customSheetViews>
    <customSheetView guid="{DB7D8600-7BA7-4CE3-9713-A1F8E1674C32}" scale="115" showGridLines="0" fitToPage="1" hiddenColumns="1" topLeftCell="A34">
      <selection activeCell="K47" sqref="K47"/>
      <pageMargins left="0.70866141732283472" right="0.70866141732283472" top="0.78740157480314965" bottom="0.78740157480314965" header="0.31496062992125984" footer="0.31496062992125984"/>
      <pageSetup paperSize="9" scale="46" orientation="portrait" r:id="rId1"/>
      <headerFooter alignWithMargins="0">
        <oddHeader>&amp;RPríloha č. 3 Metodiky pre vypracovanie finančnej analýzy projektu 
Finančná Analýza</oddHeader>
        <oddFooter>&amp;C_______________________________________________
Pečiatka a podpis štatutárneho orgánu žiadateľa</oddFooter>
      </headerFooter>
    </customSheetView>
  </customSheetViews>
  <mergeCells count="5">
    <mergeCell ref="I101:P101"/>
    <mergeCell ref="A37:P37"/>
    <mergeCell ref="B40:F40"/>
    <mergeCell ref="J40:O40"/>
    <mergeCell ref="C54:D54"/>
  </mergeCells>
  <phoneticPr fontId="0" type="noConversion"/>
  <pageMargins left="0.70866141732283472" right="0.70866141732283472" top="0.78740157480314965" bottom="0.78740157480314965" header="0.31496062992125984" footer="0.31496062992125984"/>
  <pageSetup paperSize="9" scale="46" orientation="portrait" r:id="rId2"/>
  <headerFooter alignWithMargins="0">
    <oddHeader>&amp;RPríloha č. 3 Metodiky pre vypracovanie finančnej analýzy projektu 
Finančná Analýza</oddHeader>
    <oddFooter>&amp;C_______________________________________________
Pečiatka a podpis štatutárneho orgánu žiadateľa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4726" r:id="rId5" name="Option Button 150">
              <controlPr defaultSize="0" autoFill="0" autoLine="0" autoPict="0">
                <anchor moveWithCells="1">
                  <from>
                    <xdr:col>1</xdr:col>
                    <xdr:colOff>276225</xdr:colOff>
                    <xdr:row>42</xdr:row>
                    <xdr:rowOff>9525</xdr:rowOff>
                  </from>
                  <to>
                    <xdr:col>1</xdr:col>
                    <xdr:colOff>476250</xdr:colOff>
                    <xdr:row>42</xdr:row>
                    <xdr:rowOff>152400</xdr:rowOff>
                  </to>
                </anchor>
              </controlPr>
            </control>
          </mc:Choice>
        </mc:AlternateContent>
        <mc:AlternateContent xmlns:mc="http://schemas.openxmlformats.org/markup-compatibility/2006">
          <mc:Choice Requires="x14">
            <control shapeId="24727" r:id="rId6" name="Option Button 151">
              <controlPr defaultSize="0" autoFill="0" autoLine="0" autoPict="0">
                <anchor moveWithCells="1">
                  <from>
                    <xdr:col>1</xdr:col>
                    <xdr:colOff>276225</xdr:colOff>
                    <xdr:row>42</xdr:row>
                    <xdr:rowOff>133350</xdr:rowOff>
                  </from>
                  <to>
                    <xdr:col>1</xdr:col>
                    <xdr:colOff>533400</xdr:colOff>
                    <xdr:row>43</xdr:row>
                    <xdr:rowOff>228600</xdr:rowOff>
                  </to>
                </anchor>
              </controlPr>
            </control>
          </mc:Choice>
        </mc:AlternateContent>
        <mc:AlternateContent xmlns:mc="http://schemas.openxmlformats.org/markup-compatibility/2006">
          <mc:Choice Requires="x14">
            <control shapeId="24728" r:id="rId7" name="Option Button 152">
              <controlPr defaultSize="0" autoFill="0" autoLine="0" autoPict="0">
                <anchor moveWithCells="1">
                  <from>
                    <xdr:col>1</xdr:col>
                    <xdr:colOff>285750</xdr:colOff>
                    <xdr:row>43</xdr:row>
                    <xdr:rowOff>314325</xdr:rowOff>
                  </from>
                  <to>
                    <xdr:col>1</xdr:col>
                    <xdr:colOff>523875</xdr:colOff>
                    <xdr:row>45</xdr:row>
                    <xdr:rowOff>28575</xdr:rowOff>
                  </to>
                </anchor>
              </controlPr>
            </control>
          </mc:Choice>
        </mc:AlternateContent>
        <mc:AlternateContent xmlns:mc="http://schemas.openxmlformats.org/markup-compatibility/2006">
          <mc:Choice Requires="x14">
            <control shapeId="24729" r:id="rId8" name="Option Button 153">
              <controlPr defaultSize="0" autoFill="0" autoLine="0" autoPict="0">
                <anchor moveWithCells="1">
                  <from>
                    <xdr:col>1</xdr:col>
                    <xdr:colOff>285750</xdr:colOff>
                    <xdr:row>44</xdr:row>
                    <xdr:rowOff>133350</xdr:rowOff>
                  </from>
                  <to>
                    <xdr:col>1</xdr:col>
                    <xdr:colOff>457200</xdr:colOff>
                    <xdr:row>45</xdr:row>
                    <xdr:rowOff>228600</xdr:rowOff>
                  </to>
                </anchor>
              </controlPr>
            </control>
          </mc:Choice>
        </mc:AlternateContent>
        <mc:AlternateContent xmlns:mc="http://schemas.openxmlformats.org/markup-compatibility/2006">
          <mc:Choice Requires="x14">
            <control shapeId="24730" r:id="rId9" name="Option Button 154">
              <controlPr defaultSize="0" autoFill="0" autoLine="0" autoPict="0">
                <anchor moveWithCells="1">
                  <from>
                    <xdr:col>9</xdr:col>
                    <xdr:colOff>276225</xdr:colOff>
                    <xdr:row>41</xdr:row>
                    <xdr:rowOff>142875</xdr:rowOff>
                  </from>
                  <to>
                    <xdr:col>9</xdr:col>
                    <xdr:colOff>514350</xdr:colOff>
                    <xdr:row>42</xdr:row>
                    <xdr:rowOff>152400</xdr:rowOff>
                  </to>
                </anchor>
              </controlPr>
            </control>
          </mc:Choice>
        </mc:AlternateContent>
        <mc:AlternateContent xmlns:mc="http://schemas.openxmlformats.org/markup-compatibility/2006">
          <mc:Choice Requires="x14">
            <control shapeId="24731" r:id="rId10" name="Option Button 155">
              <controlPr defaultSize="0" autoFill="0" autoLine="0" autoPict="0">
                <anchor moveWithCells="1">
                  <from>
                    <xdr:col>9</xdr:col>
                    <xdr:colOff>266700</xdr:colOff>
                    <xdr:row>47</xdr:row>
                    <xdr:rowOff>133350</xdr:rowOff>
                  </from>
                  <to>
                    <xdr:col>9</xdr:col>
                    <xdr:colOff>533400</xdr:colOff>
                    <xdr:row>48</xdr:row>
                    <xdr:rowOff>152400</xdr:rowOff>
                  </to>
                </anchor>
              </controlPr>
            </control>
          </mc:Choice>
        </mc:AlternateContent>
        <mc:AlternateContent xmlns:mc="http://schemas.openxmlformats.org/markup-compatibility/2006">
          <mc:Choice Requires="x14">
            <control shapeId="24732" r:id="rId11" name="Option Button 156">
              <controlPr defaultSize="0" autoFill="0" autoLine="0" autoPict="0">
                <anchor moveWithCells="1">
                  <from>
                    <xdr:col>9</xdr:col>
                    <xdr:colOff>266700</xdr:colOff>
                    <xdr:row>48</xdr:row>
                    <xdr:rowOff>619125</xdr:rowOff>
                  </from>
                  <to>
                    <xdr:col>9</xdr:col>
                    <xdr:colOff>514350</xdr:colOff>
                    <xdr:row>50</xdr:row>
                    <xdr:rowOff>19050</xdr:rowOff>
                  </to>
                </anchor>
              </controlPr>
            </control>
          </mc:Choice>
        </mc:AlternateContent>
        <mc:AlternateContent xmlns:mc="http://schemas.openxmlformats.org/markup-compatibility/2006">
          <mc:Choice Requires="x14">
            <control shapeId="24733" r:id="rId12" name="Option Button 157">
              <controlPr defaultSize="0" autoFill="0" autoLine="0" autoPict="0">
                <anchor moveWithCells="1">
                  <from>
                    <xdr:col>9</xdr:col>
                    <xdr:colOff>266700</xdr:colOff>
                    <xdr:row>49</xdr:row>
                    <xdr:rowOff>133350</xdr:rowOff>
                  </from>
                  <to>
                    <xdr:col>9</xdr:col>
                    <xdr:colOff>514350</xdr:colOff>
                    <xdr:row>51</xdr:row>
                    <xdr:rowOff>0</xdr:rowOff>
                  </to>
                </anchor>
              </controlPr>
            </control>
          </mc:Choice>
        </mc:AlternateContent>
        <mc:AlternateContent xmlns:mc="http://schemas.openxmlformats.org/markup-compatibility/2006">
          <mc:Choice Requires="x14">
            <control shapeId="24734" r:id="rId13" name="Option Button 158">
              <controlPr defaultSize="0" autoFill="0" autoLine="0" autoPict="0">
                <anchor moveWithCells="1">
                  <from>
                    <xdr:col>9</xdr:col>
                    <xdr:colOff>266700</xdr:colOff>
                    <xdr:row>52</xdr:row>
                    <xdr:rowOff>133350</xdr:rowOff>
                  </from>
                  <to>
                    <xdr:col>9</xdr:col>
                    <xdr:colOff>514350</xdr:colOff>
                    <xdr:row>53</xdr:row>
                    <xdr:rowOff>285750</xdr:rowOff>
                  </to>
                </anchor>
              </controlPr>
            </control>
          </mc:Choice>
        </mc:AlternateContent>
        <mc:AlternateContent xmlns:mc="http://schemas.openxmlformats.org/markup-compatibility/2006">
          <mc:Choice Requires="x14">
            <control shapeId="24735" r:id="rId14" name="Option Button 159">
              <controlPr defaultSize="0" autoFill="0" autoLine="0" autoPict="0">
                <anchor moveWithCells="1">
                  <from>
                    <xdr:col>9</xdr:col>
                    <xdr:colOff>266700</xdr:colOff>
                    <xdr:row>54</xdr:row>
                    <xdr:rowOff>0</xdr:rowOff>
                  </from>
                  <to>
                    <xdr:col>9</xdr:col>
                    <xdr:colOff>533400</xdr:colOff>
                    <xdr:row>55</xdr:row>
                    <xdr:rowOff>19050</xdr:rowOff>
                  </to>
                </anchor>
              </controlPr>
            </control>
          </mc:Choice>
        </mc:AlternateContent>
        <mc:AlternateContent xmlns:mc="http://schemas.openxmlformats.org/markup-compatibility/2006">
          <mc:Choice Requires="x14">
            <control shapeId="24736" r:id="rId15" name="Option Button 160">
              <controlPr defaultSize="0" autoFill="0" autoLine="0" autoPict="0">
                <anchor moveWithCells="1">
                  <from>
                    <xdr:col>9</xdr:col>
                    <xdr:colOff>266700</xdr:colOff>
                    <xdr:row>54</xdr:row>
                    <xdr:rowOff>133350</xdr:rowOff>
                  </from>
                  <to>
                    <xdr:col>9</xdr:col>
                    <xdr:colOff>514350</xdr:colOff>
                    <xdr:row>55</xdr:row>
                    <xdr:rowOff>152400</xdr:rowOff>
                  </to>
                </anchor>
              </controlPr>
            </control>
          </mc:Choice>
        </mc:AlternateContent>
        <mc:AlternateContent xmlns:mc="http://schemas.openxmlformats.org/markup-compatibility/2006">
          <mc:Choice Requires="x14">
            <control shapeId="24737" r:id="rId16" name="Option Button 161">
              <controlPr defaultSize="0" autoFill="0" autoLine="0" autoPict="0">
                <anchor moveWithCells="1">
                  <from>
                    <xdr:col>9</xdr:col>
                    <xdr:colOff>266700</xdr:colOff>
                    <xdr:row>57</xdr:row>
                    <xdr:rowOff>133350</xdr:rowOff>
                  </from>
                  <to>
                    <xdr:col>9</xdr:col>
                    <xdr:colOff>514350</xdr:colOff>
                    <xdr:row>58</xdr:row>
                    <xdr:rowOff>314325</xdr:rowOff>
                  </to>
                </anchor>
              </controlPr>
            </control>
          </mc:Choice>
        </mc:AlternateContent>
        <mc:AlternateContent xmlns:mc="http://schemas.openxmlformats.org/markup-compatibility/2006">
          <mc:Choice Requires="x14">
            <control shapeId="24738" r:id="rId17" name="Option Button 162">
              <controlPr defaultSize="0" autoFill="0" autoLine="0" autoPict="0">
                <anchor moveWithCells="1">
                  <from>
                    <xdr:col>9</xdr:col>
                    <xdr:colOff>266700</xdr:colOff>
                    <xdr:row>58</xdr:row>
                    <xdr:rowOff>647700</xdr:rowOff>
                  </from>
                  <to>
                    <xdr:col>9</xdr:col>
                    <xdr:colOff>552450</xdr:colOff>
                    <xdr:row>60</xdr:row>
                    <xdr:rowOff>38100</xdr:rowOff>
                  </to>
                </anchor>
              </controlPr>
            </control>
          </mc:Choice>
        </mc:AlternateContent>
        <mc:AlternateContent xmlns:mc="http://schemas.openxmlformats.org/markup-compatibility/2006">
          <mc:Choice Requires="x14">
            <control shapeId="24739" r:id="rId18" name="Option Button 163">
              <controlPr defaultSize="0" autoFill="0" autoLine="0" autoPict="0">
                <anchor moveWithCells="1">
                  <from>
                    <xdr:col>9</xdr:col>
                    <xdr:colOff>266700</xdr:colOff>
                    <xdr:row>59</xdr:row>
                    <xdr:rowOff>142875</xdr:rowOff>
                  </from>
                  <to>
                    <xdr:col>9</xdr:col>
                    <xdr:colOff>514350</xdr:colOff>
                    <xdr:row>61</xdr:row>
                    <xdr:rowOff>9525</xdr:rowOff>
                  </to>
                </anchor>
              </controlPr>
            </control>
          </mc:Choice>
        </mc:AlternateContent>
        <mc:AlternateContent xmlns:mc="http://schemas.openxmlformats.org/markup-compatibility/2006">
          <mc:Choice Requires="x14">
            <control shapeId="24740" r:id="rId19" name="Option Button 164">
              <controlPr defaultSize="0" autoFill="0" autoLine="0" autoPict="0">
                <anchor moveWithCells="1">
                  <from>
                    <xdr:col>9</xdr:col>
                    <xdr:colOff>266700</xdr:colOff>
                    <xdr:row>64</xdr:row>
                    <xdr:rowOff>123825</xdr:rowOff>
                  </from>
                  <to>
                    <xdr:col>9</xdr:col>
                    <xdr:colOff>495300</xdr:colOff>
                    <xdr:row>65</xdr:row>
                    <xdr:rowOff>152400</xdr:rowOff>
                  </to>
                </anchor>
              </controlPr>
            </control>
          </mc:Choice>
        </mc:AlternateContent>
        <mc:AlternateContent xmlns:mc="http://schemas.openxmlformats.org/markup-compatibility/2006">
          <mc:Choice Requires="x14">
            <control shapeId="24741" r:id="rId20" name="Option Button 165">
              <controlPr defaultSize="0" autoFill="0" autoLine="0" autoPict="0">
                <anchor moveWithCells="1">
                  <from>
                    <xdr:col>9</xdr:col>
                    <xdr:colOff>266700</xdr:colOff>
                    <xdr:row>65</xdr:row>
                    <xdr:rowOff>123825</xdr:rowOff>
                  </from>
                  <to>
                    <xdr:col>9</xdr:col>
                    <xdr:colOff>514350</xdr:colOff>
                    <xdr:row>67</xdr:row>
                    <xdr:rowOff>0</xdr:rowOff>
                  </to>
                </anchor>
              </controlPr>
            </control>
          </mc:Choice>
        </mc:AlternateContent>
        <mc:AlternateContent xmlns:mc="http://schemas.openxmlformats.org/markup-compatibility/2006">
          <mc:Choice Requires="x14">
            <control shapeId="24742" r:id="rId21" name="Option Button 166">
              <controlPr defaultSize="0" autoFill="0" autoLine="0" autoPict="0">
                <anchor moveWithCells="1">
                  <from>
                    <xdr:col>9</xdr:col>
                    <xdr:colOff>266700</xdr:colOff>
                    <xdr:row>66</xdr:row>
                    <xdr:rowOff>123825</xdr:rowOff>
                  </from>
                  <to>
                    <xdr:col>9</xdr:col>
                    <xdr:colOff>514350</xdr:colOff>
                    <xdr:row>67</xdr:row>
                    <xdr:rowOff>152400</xdr:rowOff>
                  </to>
                </anchor>
              </controlPr>
            </control>
          </mc:Choice>
        </mc:AlternateContent>
        <mc:AlternateContent xmlns:mc="http://schemas.openxmlformats.org/markup-compatibility/2006">
          <mc:Choice Requires="x14">
            <control shapeId="24743" r:id="rId22" name="Option Button 167">
              <controlPr defaultSize="0" autoFill="0" autoLine="0" autoPict="0">
                <anchor moveWithCells="1">
                  <from>
                    <xdr:col>9</xdr:col>
                    <xdr:colOff>266700</xdr:colOff>
                    <xdr:row>69</xdr:row>
                    <xdr:rowOff>123825</xdr:rowOff>
                  </from>
                  <to>
                    <xdr:col>9</xdr:col>
                    <xdr:colOff>533400</xdr:colOff>
                    <xdr:row>71</xdr:row>
                    <xdr:rowOff>9525</xdr:rowOff>
                  </to>
                </anchor>
              </controlPr>
            </control>
          </mc:Choice>
        </mc:AlternateContent>
        <mc:AlternateContent xmlns:mc="http://schemas.openxmlformats.org/markup-compatibility/2006">
          <mc:Choice Requires="x14">
            <control shapeId="24744" r:id="rId23" name="Option Button 168">
              <controlPr defaultSize="0" autoFill="0" autoLine="0" autoPict="0">
                <anchor moveWithCells="1">
                  <from>
                    <xdr:col>9</xdr:col>
                    <xdr:colOff>266700</xdr:colOff>
                    <xdr:row>70</xdr:row>
                    <xdr:rowOff>123825</xdr:rowOff>
                  </from>
                  <to>
                    <xdr:col>9</xdr:col>
                    <xdr:colOff>533400</xdr:colOff>
                    <xdr:row>72</xdr:row>
                    <xdr:rowOff>9525</xdr:rowOff>
                  </to>
                </anchor>
              </controlPr>
            </control>
          </mc:Choice>
        </mc:AlternateContent>
        <mc:AlternateContent xmlns:mc="http://schemas.openxmlformats.org/markup-compatibility/2006">
          <mc:Choice Requires="x14">
            <control shapeId="24745" r:id="rId24" name="Option Button 169">
              <controlPr defaultSize="0" autoFill="0" autoLine="0" autoPict="0">
                <anchor moveWithCells="1">
                  <from>
                    <xdr:col>9</xdr:col>
                    <xdr:colOff>266700</xdr:colOff>
                    <xdr:row>71</xdr:row>
                    <xdr:rowOff>133350</xdr:rowOff>
                  </from>
                  <to>
                    <xdr:col>9</xdr:col>
                    <xdr:colOff>552450</xdr:colOff>
                    <xdr:row>73</xdr:row>
                    <xdr:rowOff>19050</xdr:rowOff>
                  </to>
                </anchor>
              </controlPr>
            </control>
          </mc:Choice>
        </mc:AlternateContent>
        <mc:AlternateContent xmlns:mc="http://schemas.openxmlformats.org/markup-compatibility/2006">
          <mc:Choice Requires="x14">
            <control shapeId="24746" r:id="rId25" name="Option Button 170">
              <controlPr defaultSize="0" autoFill="0" autoLine="0" autoPict="0">
                <anchor moveWithCells="1">
                  <from>
                    <xdr:col>9</xdr:col>
                    <xdr:colOff>266700</xdr:colOff>
                    <xdr:row>73</xdr:row>
                    <xdr:rowOff>0</xdr:rowOff>
                  </from>
                  <to>
                    <xdr:col>9</xdr:col>
                    <xdr:colOff>476250</xdr:colOff>
                    <xdr:row>74</xdr:row>
                    <xdr:rowOff>19050</xdr:rowOff>
                  </to>
                </anchor>
              </controlPr>
            </control>
          </mc:Choice>
        </mc:AlternateContent>
        <mc:AlternateContent xmlns:mc="http://schemas.openxmlformats.org/markup-compatibility/2006">
          <mc:Choice Requires="x14">
            <control shapeId="24747" r:id="rId26" name="Option Button 171">
              <controlPr defaultSize="0" autoFill="0" autoLine="0" autoPict="0">
                <anchor moveWithCells="1">
                  <from>
                    <xdr:col>9</xdr:col>
                    <xdr:colOff>266700</xdr:colOff>
                    <xdr:row>73</xdr:row>
                    <xdr:rowOff>0</xdr:rowOff>
                  </from>
                  <to>
                    <xdr:col>9</xdr:col>
                    <xdr:colOff>476250</xdr:colOff>
                    <xdr:row>74</xdr:row>
                    <xdr:rowOff>19050</xdr:rowOff>
                  </to>
                </anchor>
              </controlPr>
            </control>
          </mc:Choice>
        </mc:AlternateContent>
        <mc:AlternateContent xmlns:mc="http://schemas.openxmlformats.org/markup-compatibility/2006">
          <mc:Choice Requires="x14">
            <control shapeId="24748" r:id="rId27" name="Option Button 172">
              <controlPr defaultSize="0" autoFill="0" autoLine="0" autoPict="0">
                <anchor moveWithCells="1">
                  <from>
                    <xdr:col>9</xdr:col>
                    <xdr:colOff>266700</xdr:colOff>
                    <xdr:row>75</xdr:row>
                    <xdr:rowOff>0</xdr:rowOff>
                  </from>
                  <to>
                    <xdr:col>9</xdr:col>
                    <xdr:colOff>476250</xdr:colOff>
                    <xdr:row>76</xdr:row>
                    <xdr:rowOff>19050</xdr:rowOff>
                  </to>
                </anchor>
              </controlPr>
            </control>
          </mc:Choice>
        </mc:AlternateContent>
        <mc:AlternateContent xmlns:mc="http://schemas.openxmlformats.org/markup-compatibility/2006">
          <mc:Choice Requires="x14">
            <control shapeId="24749" r:id="rId28" name="Option Button 173">
              <controlPr defaultSize="0" autoFill="0" autoLine="0" autoPict="0">
                <anchor moveWithCells="1">
                  <from>
                    <xdr:col>9</xdr:col>
                    <xdr:colOff>266700</xdr:colOff>
                    <xdr:row>76</xdr:row>
                    <xdr:rowOff>0</xdr:rowOff>
                  </from>
                  <to>
                    <xdr:col>9</xdr:col>
                    <xdr:colOff>476250</xdr:colOff>
                    <xdr:row>77</xdr:row>
                    <xdr:rowOff>19050</xdr:rowOff>
                  </to>
                </anchor>
              </controlPr>
            </control>
          </mc:Choice>
        </mc:AlternateContent>
        <mc:AlternateContent xmlns:mc="http://schemas.openxmlformats.org/markup-compatibility/2006">
          <mc:Choice Requires="x14">
            <control shapeId="24750" r:id="rId29" name="Option Button 174">
              <controlPr defaultSize="0" autoFill="0" autoLine="0" autoPict="0">
                <anchor moveWithCells="1">
                  <from>
                    <xdr:col>9</xdr:col>
                    <xdr:colOff>266700</xdr:colOff>
                    <xdr:row>77</xdr:row>
                    <xdr:rowOff>0</xdr:rowOff>
                  </from>
                  <to>
                    <xdr:col>9</xdr:col>
                    <xdr:colOff>476250</xdr:colOff>
                    <xdr:row>78</xdr:row>
                    <xdr:rowOff>19050</xdr:rowOff>
                  </to>
                </anchor>
              </controlPr>
            </control>
          </mc:Choice>
        </mc:AlternateContent>
        <mc:AlternateContent xmlns:mc="http://schemas.openxmlformats.org/markup-compatibility/2006">
          <mc:Choice Requires="x14">
            <control shapeId="24751" r:id="rId30" name="Option Button 175">
              <controlPr defaultSize="0" autoFill="0" autoLine="0" autoPict="0">
                <anchor moveWithCells="1">
                  <from>
                    <xdr:col>9</xdr:col>
                    <xdr:colOff>266700</xdr:colOff>
                    <xdr:row>80</xdr:row>
                    <xdr:rowOff>0</xdr:rowOff>
                  </from>
                  <to>
                    <xdr:col>9</xdr:col>
                    <xdr:colOff>476250</xdr:colOff>
                    <xdr:row>81</xdr:row>
                    <xdr:rowOff>19050</xdr:rowOff>
                  </to>
                </anchor>
              </controlPr>
            </control>
          </mc:Choice>
        </mc:AlternateContent>
        <mc:AlternateContent xmlns:mc="http://schemas.openxmlformats.org/markup-compatibility/2006">
          <mc:Choice Requires="x14">
            <control shapeId="24752" r:id="rId31" name="Option Button 176">
              <controlPr defaultSize="0" autoFill="0" autoLine="0" autoPict="0">
                <anchor moveWithCells="1">
                  <from>
                    <xdr:col>9</xdr:col>
                    <xdr:colOff>266700</xdr:colOff>
                    <xdr:row>81</xdr:row>
                    <xdr:rowOff>0</xdr:rowOff>
                  </from>
                  <to>
                    <xdr:col>9</xdr:col>
                    <xdr:colOff>476250</xdr:colOff>
                    <xdr:row>82</xdr:row>
                    <xdr:rowOff>19050</xdr:rowOff>
                  </to>
                </anchor>
              </controlPr>
            </control>
          </mc:Choice>
        </mc:AlternateContent>
        <mc:AlternateContent xmlns:mc="http://schemas.openxmlformats.org/markup-compatibility/2006">
          <mc:Choice Requires="x14">
            <control shapeId="24753" r:id="rId32" name="Option Button 177">
              <controlPr defaultSize="0" autoFill="0" autoLine="0" autoPict="0">
                <anchor moveWithCells="1">
                  <from>
                    <xdr:col>9</xdr:col>
                    <xdr:colOff>266700</xdr:colOff>
                    <xdr:row>82</xdr:row>
                    <xdr:rowOff>0</xdr:rowOff>
                  </from>
                  <to>
                    <xdr:col>9</xdr:col>
                    <xdr:colOff>476250</xdr:colOff>
                    <xdr:row>83</xdr:row>
                    <xdr:rowOff>19050</xdr:rowOff>
                  </to>
                </anchor>
              </controlPr>
            </control>
          </mc:Choice>
        </mc:AlternateContent>
        <mc:AlternateContent xmlns:mc="http://schemas.openxmlformats.org/markup-compatibility/2006">
          <mc:Choice Requires="x14">
            <control shapeId="24754" r:id="rId33" name="Option Button 178">
              <controlPr defaultSize="0" autoFill="0" autoLine="0" autoPict="0">
                <anchor moveWithCells="1">
                  <from>
                    <xdr:col>9</xdr:col>
                    <xdr:colOff>266700</xdr:colOff>
                    <xdr:row>85</xdr:row>
                    <xdr:rowOff>0</xdr:rowOff>
                  </from>
                  <to>
                    <xdr:col>9</xdr:col>
                    <xdr:colOff>476250</xdr:colOff>
                    <xdr:row>86</xdr:row>
                    <xdr:rowOff>19050</xdr:rowOff>
                  </to>
                </anchor>
              </controlPr>
            </control>
          </mc:Choice>
        </mc:AlternateContent>
        <mc:AlternateContent xmlns:mc="http://schemas.openxmlformats.org/markup-compatibility/2006">
          <mc:Choice Requires="x14">
            <control shapeId="24755" r:id="rId34" name="Option Button 179">
              <controlPr defaultSize="0" autoFill="0" autoLine="0" autoPict="0">
                <anchor moveWithCells="1">
                  <from>
                    <xdr:col>9</xdr:col>
                    <xdr:colOff>266700</xdr:colOff>
                    <xdr:row>86</xdr:row>
                    <xdr:rowOff>0</xdr:rowOff>
                  </from>
                  <to>
                    <xdr:col>9</xdr:col>
                    <xdr:colOff>476250</xdr:colOff>
                    <xdr:row>87</xdr:row>
                    <xdr:rowOff>19050</xdr:rowOff>
                  </to>
                </anchor>
              </controlPr>
            </control>
          </mc:Choice>
        </mc:AlternateContent>
        <mc:AlternateContent xmlns:mc="http://schemas.openxmlformats.org/markup-compatibility/2006">
          <mc:Choice Requires="x14">
            <control shapeId="24756" r:id="rId35" name="Option Button 180">
              <controlPr defaultSize="0" autoFill="0" autoLine="0" autoPict="0">
                <anchor moveWithCells="1">
                  <from>
                    <xdr:col>9</xdr:col>
                    <xdr:colOff>266700</xdr:colOff>
                    <xdr:row>87</xdr:row>
                    <xdr:rowOff>0</xdr:rowOff>
                  </from>
                  <to>
                    <xdr:col>9</xdr:col>
                    <xdr:colOff>476250</xdr:colOff>
                    <xdr:row>88</xdr:row>
                    <xdr:rowOff>19050</xdr:rowOff>
                  </to>
                </anchor>
              </controlPr>
            </control>
          </mc:Choice>
        </mc:AlternateContent>
        <mc:AlternateContent xmlns:mc="http://schemas.openxmlformats.org/markup-compatibility/2006">
          <mc:Choice Requires="x14">
            <control shapeId="24757" r:id="rId36" name="Option Button 181">
              <controlPr defaultSize="0" autoFill="0" autoLine="0" autoPict="0">
                <anchor moveWithCells="1">
                  <from>
                    <xdr:col>9</xdr:col>
                    <xdr:colOff>266700</xdr:colOff>
                    <xdr:row>90</xdr:row>
                    <xdr:rowOff>0</xdr:rowOff>
                  </from>
                  <to>
                    <xdr:col>9</xdr:col>
                    <xdr:colOff>476250</xdr:colOff>
                    <xdr:row>91</xdr:row>
                    <xdr:rowOff>19050</xdr:rowOff>
                  </to>
                </anchor>
              </controlPr>
            </control>
          </mc:Choice>
        </mc:AlternateContent>
        <mc:AlternateContent xmlns:mc="http://schemas.openxmlformats.org/markup-compatibility/2006">
          <mc:Choice Requires="x14">
            <control shapeId="24758" r:id="rId37" name="Option Button 182">
              <controlPr defaultSize="0" autoFill="0" autoLine="0" autoPict="0">
                <anchor moveWithCells="1">
                  <from>
                    <xdr:col>9</xdr:col>
                    <xdr:colOff>266700</xdr:colOff>
                    <xdr:row>91</xdr:row>
                    <xdr:rowOff>0</xdr:rowOff>
                  </from>
                  <to>
                    <xdr:col>9</xdr:col>
                    <xdr:colOff>476250</xdr:colOff>
                    <xdr:row>92</xdr:row>
                    <xdr:rowOff>19050</xdr:rowOff>
                  </to>
                </anchor>
              </controlPr>
            </control>
          </mc:Choice>
        </mc:AlternateContent>
        <mc:AlternateContent xmlns:mc="http://schemas.openxmlformats.org/markup-compatibility/2006">
          <mc:Choice Requires="x14">
            <control shapeId="24759" r:id="rId38" name="Option Button 183">
              <controlPr defaultSize="0" autoFill="0" autoLine="0" autoPict="0">
                <anchor moveWithCells="1">
                  <from>
                    <xdr:col>9</xdr:col>
                    <xdr:colOff>266700</xdr:colOff>
                    <xdr:row>92</xdr:row>
                    <xdr:rowOff>0</xdr:rowOff>
                  </from>
                  <to>
                    <xdr:col>9</xdr:col>
                    <xdr:colOff>476250</xdr:colOff>
                    <xdr:row>93</xdr:row>
                    <xdr:rowOff>19050</xdr:rowOff>
                  </to>
                </anchor>
              </controlPr>
            </control>
          </mc:Choice>
        </mc:AlternateContent>
        <mc:AlternateContent xmlns:mc="http://schemas.openxmlformats.org/markup-compatibility/2006">
          <mc:Choice Requires="x14">
            <control shapeId="24760" r:id="rId39" name="Option Button 184">
              <controlPr defaultSize="0" autoFill="0" autoLine="0" autoPict="0">
                <anchor moveWithCells="1">
                  <from>
                    <xdr:col>9</xdr:col>
                    <xdr:colOff>266700</xdr:colOff>
                    <xdr:row>94</xdr:row>
                    <xdr:rowOff>0</xdr:rowOff>
                  </from>
                  <to>
                    <xdr:col>9</xdr:col>
                    <xdr:colOff>514350</xdr:colOff>
                    <xdr:row>95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3">
    <tabColor indexed="48"/>
    <pageSetUpPr fitToPage="1"/>
  </sheetPr>
  <dimension ref="A1:AO74"/>
  <sheetViews>
    <sheetView showGridLines="0" zoomScale="85" zoomScaleNormal="85" workbookViewId="0"/>
  </sheetViews>
  <sheetFormatPr defaultColWidth="9.140625" defaultRowHeight="12.75" x14ac:dyDescent="0.2"/>
  <cols>
    <col min="1" max="1" width="36.140625" style="30" customWidth="1"/>
    <col min="2" max="2" width="12" style="1" customWidth="1"/>
    <col min="3" max="3" width="14.5703125" style="1" bestFit="1" customWidth="1"/>
    <col min="4" max="31" width="12" style="1" customWidth="1"/>
    <col min="32" max="34" width="14.5703125" style="1" bestFit="1" customWidth="1"/>
    <col min="35" max="41" width="10.140625" style="1" bestFit="1" customWidth="1"/>
    <col min="42" max="16384" width="9.140625" style="1"/>
  </cols>
  <sheetData>
    <row r="1" spans="1:31" s="276" customFormat="1" x14ac:dyDescent="0.2">
      <c r="A1" s="156" t="s">
        <v>2</v>
      </c>
      <c r="B1" s="330"/>
      <c r="C1" s="330"/>
      <c r="D1" s="330"/>
      <c r="E1" s="330"/>
      <c r="F1" s="330"/>
      <c r="G1" s="330"/>
      <c r="H1" s="330"/>
      <c r="I1" s="330"/>
      <c r="J1" s="330"/>
      <c r="K1" s="330"/>
      <c r="L1" s="330"/>
      <c r="M1" s="330"/>
      <c r="N1" s="330"/>
      <c r="O1" s="330"/>
      <c r="P1" s="275"/>
      <c r="Q1" s="275"/>
      <c r="R1" s="275"/>
      <c r="S1" s="275"/>
      <c r="T1" s="275"/>
      <c r="U1" s="275"/>
      <c r="V1" s="275"/>
      <c r="W1" s="275"/>
      <c r="X1" s="275"/>
      <c r="Y1" s="275"/>
      <c r="Z1" s="275"/>
      <c r="AA1" s="275"/>
      <c r="AB1" s="275"/>
      <c r="AC1" s="275"/>
      <c r="AD1" s="275"/>
      <c r="AE1" s="275"/>
    </row>
    <row r="2" spans="1:31" s="276" customFormat="1" x14ac:dyDescent="0.2">
      <c r="A2" s="156" t="s">
        <v>3</v>
      </c>
      <c r="B2" s="330"/>
      <c r="C2" s="330"/>
      <c r="D2" s="330"/>
      <c r="E2" s="330"/>
      <c r="F2" s="330"/>
      <c r="G2" s="330"/>
      <c r="H2" s="330"/>
      <c r="I2" s="330"/>
      <c r="J2" s="330"/>
      <c r="K2" s="330"/>
      <c r="L2" s="330"/>
      <c r="M2" s="330"/>
      <c r="N2" s="330"/>
      <c r="O2" s="330"/>
      <c r="P2" s="275"/>
      <c r="Q2" s="275"/>
      <c r="R2" s="275"/>
      <c r="S2" s="275"/>
      <c r="T2" s="275"/>
      <c r="U2" s="275"/>
      <c r="V2" s="275"/>
      <c r="W2" s="275"/>
      <c r="X2" s="275"/>
      <c r="Y2" s="275"/>
      <c r="Z2" s="275"/>
      <c r="AA2" s="275"/>
      <c r="AB2" s="275"/>
      <c r="AC2" s="275"/>
      <c r="AD2" s="275"/>
      <c r="AE2" s="275"/>
    </row>
    <row r="3" spans="1:31" s="277" customFormat="1" hidden="1" x14ac:dyDescent="0.2">
      <c r="A3" s="52" t="s">
        <v>4</v>
      </c>
      <c r="B3" s="329"/>
      <c r="C3" s="329"/>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row>
    <row r="4" spans="1:31" s="277" customFormat="1" hidden="1" x14ac:dyDescent="0.2">
      <c r="A4" s="52"/>
      <c r="B4" s="278"/>
      <c r="C4" s="278"/>
      <c r="D4" s="95"/>
      <c r="E4" s="279"/>
      <c r="F4" s="95" t="s">
        <v>132</v>
      </c>
      <c r="G4" s="95"/>
      <c r="H4" s="95"/>
      <c r="I4" s="280">
        <f>PercentoNFP</f>
        <v>0.95</v>
      </c>
      <c r="J4" s="95"/>
      <c r="K4" s="95"/>
      <c r="L4" s="95"/>
      <c r="M4" s="95"/>
      <c r="N4" s="95"/>
      <c r="O4" s="95"/>
      <c r="P4" s="95"/>
      <c r="Q4" s="95"/>
      <c r="R4" s="95"/>
      <c r="S4" s="95"/>
      <c r="T4" s="95"/>
      <c r="U4" s="95"/>
      <c r="V4" s="95"/>
      <c r="W4" s="95"/>
      <c r="X4" s="95"/>
      <c r="Y4" s="95"/>
      <c r="Z4" s="95"/>
      <c r="AA4" s="95"/>
      <c r="AB4" s="95"/>
      <c r="AC4" s="95"/>
      <c r="AD4" s="95"/>
      <c r="AE4" s="95"/>
    </row>
    <row r="5" spans="1:31" s="277" customFormat="1" hidden="1" x14ac:dyDescent="0.2">
      <c r="A5" s="52" t="s">
        <v>1</v>
      </c>
      <c r="B5" s="95"/>
      <c r="C5" s="281">
        <v>0.04</v>
      </c>
      <c r="D5" s="95"/>
      <c r="E5" s="95"/>
      <c r="F5" s="95" t="s">
        <v>67</v>
      </c>
      <c r="G5" s="95"/>
      <c r="H5" s="95"/>
      <c r="I5" s="282" t="str">
        <f>IF(KodTypuZiadatela=1,"štátny rozpočet",IF(KodTypuZiadatela&lt;5,"verejné zdroje","súkromné zdroje"))</f>
        <v>verejné zdroje</v>
      </c>
      <c r="J5" s="95"/>
      <c r="K5" s="95"/>
      <c r="L5" s="95"/>
      <c r="M5" s="95"/>
      <c r="N5" s="95"/>
      <c r="O5" s="95"/>
      <c r="P5" s="95"/>
      <c r="Q5" s="95"/>
      <c r="R5" s="95"/>
      <c r="S5" s="95"/>
      <c r="T5" s="95"/>
      <c r="U5" s="95"/>
      <c r="V5" s="95"/>
      <c r="W5" s="95"/>
      <c r="X5" s="95"/>
      <c r="Y5" s="95"/>
      <c r="Z5" s="95"/>
      <c r="AA5" s="95"/>
      <c r="AB5" s="95"/>
      <c r="AC5" s="95"/>
      <c r="AD5" s="95"/>
      <c r="AE5" s="95"/>
    </row>
    <row r="6" spans="1:31" s="277" customFormat="1" hidden="1" x14ac:dyDescent="0.2">
      <c r="A6" s="52" t="s">
        <v>52</v>
      </c>
      <c r="B6" s="95"/>
      <c r="C6" s="283">
        <f>NPV(C5,B46:AJ46)</f>
        <v>1204630.0673076923</v>
      </c>
      <c r="D6" s="95"/>
      <c r="E6" s="95"/>
      <c r="F6" s="95" t="s">
        <v>122</v>
      </c>
      <c r="G6" s="95"/>
      <c r="H6" s="95"/>
      <c r="I6" s="282" t="str">
        <f>IF(OR(KodTypuZiadatela&gt;5,CelkoveInvVydavky&lt;=50000),"áno","nie")</f>
        <v>nie</v>
      </c>
      <c r="J6" s="95"/>
      <c r="K6" s="95"/>
      <c r="L6" s="95"/>
      <c r="M6" s="95"/>
      <c r="N6" s="95"/>
      <c r="O6" s="95"/>
      <c r="P6" s="95"/>
      <c r="Q6" s="95"/>
      <c r="R6" s="95"/>
      <c r="S6" s="95"/>
      <c r="T6" s="95"/>
      <c r="U6" s="95"/>
      <c r="V6" s="95"/>
      <c r="W6" s="95"/>
      <c r="X6" s="95"/>
      <c r="Y6" s="95"/>
      <c r="Z6" s="95"/>
      <c r="AA6" s="95"/>
      <c r="AB6" s="95"/>
      <c r="AC6" s="95"/>
      <c r="AD6" s="95"/>
      <c r="AE6" s="95"/>
    </row>
    <row r="7" spans="1:31" s="277" customFormat="1" hidden="1" x14ac:dyDescent="0.2">
      <c r="A7" s="52" t="s">
        <v>165</v>
      </c>
      <c r="C7" s="283">
        <f>NPV(C5,B39:AJ39)</f>
        <v>-14402.400957390986</v>
      </c>
      <c r="D7" s="284"/>
      <c r="E7" s="95"/>
      <c r="F7" s="95" t="s">
        <v>68</v>
      </c>
      <c r="G7" s="95"/>
      <c r="H7" s="95"/>
      <c r="I7" s="282" t="str">
        <f>IF(KodTypuZiadatela&gt;5,"áno","nie")</f>
        <v>nie</v>
      </c>
      <c r="J7" s="95"/>
      <c r="K7" s="95"/>
      <c r="L7" s="95"/>
      <c r="M7" s="95"/>
      <c r="N7" s="95"/>
      <c r="O7" s="95"/>
      <c r="P7" s="95"/>
      <c r="Q7" s="95"/>
      <c r="R7" s="95"/>
      <c r="S7" s="95"/>
      <c r="T7" s="95"/>
      <c r="U7" s="95"/>
      <c r="V7" s="95"/>
      <c r="W7" s="95"/>
      <c r="X7" s="95"/>
      <c r="Y7" s="95"/>
      <c r="Z7" s="95"/>
      <c r="AA7" s="95"/>
      <c r="AB7" s="95"/>
      <c r="AC7" s="95"/>
      <c r="AD7" s="95"/>
      <c r="AE7" s="95"/>
    </row>
    <row r="8" spans="1:31" s="277" customFormat="1" hidden="1" x14ac:dyDescent="0.2">
      <c r="A8" s="52" t="s">
        <v>163</v>
      </c>
      <c r="B8" s="285">
        <f>'Investičné výdavky'!B5/'Investičné výdavky'!D5</f>
        <v>1</v>
      </c>
      <c r="C8" s="283">
        <f>('Investičné výdavky'!B5/'Investičné výdavky'!D5)*NPV(C5,B39:AJ39)</f>
        <v>-14402.400957390986</v>
      </c>
      <c r="D8" s="95"/>
      <c r="E8" s="95"/>
      <c r="J8" s="95"/>
      <c r="K8" s="95"/>
      <c r="L8" s="95"/>
      <c r="M8" s="95"/>
      <c r="N8" s="95"/>
      <c r="O8" s="95"/>
      <c r="P8" s="95"/>
      <c r="Q8" s="95"/>
      <c r="R8" s="95"/>
      <c r="S8" s="95"/>
      <c r="T8" s="95"/>
      <c r="U8" s="95"/>
      <c r="V8" s="95"/>
      <c r="W8" s="95"/>
      <c r="X8" s="95"/>
      <c r="Y8" s="95"/>
      <c r="Z8" s="95"/>
      <c r="AA8" s="95"/>
      <c r="AB8" s="95"/>
      <c r="AC8" s="95"/>
      <c r="AD8" s="95"/>
      <c r="AE8" s="95"/>
    </row>
    <row r="9" spans="1:31" s="277" customFormat="1" hidden="1" x14ac:dyDescent="0.2">
      <c r="A9" s="52" t="s">
        <v>46</v>
      </c>
      <c r="B9" s="95"/>
      <c r="C9" s="286">
        <f>MAX(MIN(IF(C6=0,0,(C6-C7)/C6),1),0)</f>
        <v>1</v>
      </c>
      <c r="D9" s="95"/>
      <c r="E9" s="95"/>
      <c r="J9" s="95"/>
      <c r="K9" s="95"/>
      <c r="L9" s="95"/>
      <c r="M9" s="95"/>
      <c r="N9" s="95"/>
      <c r="O9" s="95"/>
      <c r="P9" s="95"/>
      <c r="Q9" s="95"/>
      <c r="R9" s="95"/>
      <c r="S9" s="95"/>
      <c r="T9" s="95"/>
      <c r="U9" s="95"/>
      <c r="V9" s="95"/>
      <c r="W9" s="95"/>
      <c r="X9" s="95"/>
      <c r="Y9" s="95"/>
      <c r="Z9" s="95"/>
      <c r="AA9" s="95"/>
      <c r="AB9" s="95"/>
      <c r="AC9" s="95"/>
      <c r="AD9" s="95"/>
      <c r="AE9" s="95"/>
    </row>
    <row r="10" spans="1:31" s="277" customFormat="1" hidden="1" x14ac:dyDescent="0.2">
      <c r="A10" s="52"/>
      <c r="B10" s="95"/>
      <c r="C10" s="95"/>
      <c r="D10" s="95"/>
      <c r="E10" s="95"/>
      <c r="J10" s="95"/>
      <c r="K10" s="95"/>
      <c r="L10" s="95"/>
      <c r="M10" s="95"/>
      <c r="N10" s="95"/>
      <c r="O10" s="95"/>
      <c r="P10" s="95"/>
      <c r="Q10" s="95"/>
      <c r="R10" s="95"/>
      <c r="S10" s="95"/>
      <c r="T10" s="95"/>
      <c r="U10" s="95"/>
      <c r="V10" s="95"/>
      <c r="W10" s="95"/>
      <c r="X10" s="95"/>
      <c r="Y10" s="95"/>
      <c r="Z10" s="95"/>
      <c r="AA10" s="95"/>
      <c r="AB10" s="95"/>
      <c r="AC10" s="95"/>
      <c r="AD10" s="95"/>
      <c r="AE10" s="95"/>
    </row>
    <row r="11" spans="1:31" s="277" customFormat="1" hidden="1" x14ac:dyDescent="0.2">
      <c r="A11" s="52" t="s">
        <v>156</v>
      </c>
      <c r="B11" s="95"/>
      <c r="C11" s="287">
        <f>IF(StatnaPomoc="áno",IF(C9&gt;0,I4,0),IF(CelkoveInvVydavky&gt;50000,IF(C9&gt;0,I4,0),I4))</f>
        <v>0.95</v>
      </c>
      <c r="D11" s="288"/>
      <c r="E11" s="95"/>
      <c r="J11" s="95"/>
      <c r="K11" s="95"/>
      <c r="L11" s="95"/>
      <c r="M11" s="95"/>
      <c r="N11" s="95"/>
      <c r="O11" s="95"/>
      <c r="P11" s="95"/>
      <c r="Q11" s="95"/>
      <c r="R11" s="95"/>
      <c r="S11" s="95"/>
      <c r="T11" s="95"/>
      <c r="U11" s="95"/>
      <c r="V11" s="95"/>
      <c r="W11" s="95"/>
      <c r="X11" s="95"/>
      <c r="Y11" s="95"/>
      <c r="Z11" s="95"/>
      <c r="AA11" s="95"/>
      <c r="AB11" s="95"/>
      <c r="AC11" s="95"/>
      <c r="AD11" s="95"/>
      <c r="AE11" s="95"/>
    </row>
    <row r="12" spans="1:31" s="291" customFormat="1" x14ac:dyDescent="0.2">
      <c r="A12" s="157" t="s">
        <v>161</v>
      </c>
      <c r="B12" s="289"/>
      <c r="C12" s="289"/>
      <c r="D12" s="290">
        <v>20</v>
      </c>
      <c r="E12" s="289"/>
      <c r="F12" s="289"/>
      <c r="G12" s="289"/>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row>
    <row r="13" spans="1:31" s="291" customFormat="1" x14ac:dyDescent="0.2">
      <c r="A13" s="157" t="s">
        <v>155</v>
      </c>
      <c r="B13" s="289"/>
      <c r="C13" s="289"/>
      <c r="D13" s="290">
        <v>2016</v>
      </c>
      <c r="E13" s="289"/>
      <c r="F13" s="289"/>
      <c r="G13" s="289"/>
      <c r="H13" s="289"/>
      <c r="I13" s="289"/>
      <c r="J13" s="289"/>
      <c r="K13" s="289"/>
      <c r="L13" s="289"/>
      <c r="M13" s="289"/>
      <c r="N13" s="289"/>
      <c r="O13" s="289"/>
      <c r="P13" s="289"/>
      <c r="Q13" s="289"/>
      <c r="R13" s="289"/>
      <c r="S13" s="289"/>
      <c r="T13" s="289"/>
      <c r="U13" s="289"/>
      <c r="V13" s="289"/>
      <c r="W13" s="289"/>
      <c r="X13" s="289"/>
      <c r="Y13" s="289"/>
      <c r="Z13" s="289"/>
      <c r="AA13" s="289"/>
      <c r="AB13" s="289"/>
      <c r="AC13" s="289"/>
      <c r="AD13" s="289"/>
      <c r="AE13" s="289"/>
    </row>
    <row r="14" spans="1:31" s="291" customFormat="1" x14ac:dyDescent="0.2">
      <c r="A14" s="157" t="s">
        <v>162</v>
      </c>
      <c r="B14" s="289"/>
      <c r="C14" s="289"/>
      <c r="D14" s="290">
        <v>1</v>
      </c>
      <c r="E14" s="289"/>
      <c r="F14" s="289"/>
      <c r="G14" s="289"/>
      <c r="H14" s="289"/>
      <c r="I14" s="289"/>
      <c r="J14" s="289"/>
      <c r="K14" s="289"/>
      <c r="L14" s="289"/>
      <c r="M14" s="289"/>
      <c r="N14" s="289"/>
      <c r="O14" s="289"/>
      <c r="P14" s="289"/>
      <c r="Q14" s="289"/>
      <c r="R14" s="289"/>
      <c r="S14" s="289"/>
      <c r="T14" s="289"/>
      <c r="U14" s="289"/>
      <c r="V14" s="289"/>
      <c r="W14" s="289"/>
      <c r="X14" s="289"/>
      <c r="Y14" s="289"/>
      <c r="Z14" s="289"/>
      <c r="AA14" s="289"/>
      <c r="AB14" s="289"/>
      <c r="AC14" s="289"/>
      <c r="AD14" s="289"/>
      <c r="AE14" s="289"/>
    </row>
    <row r="15" spans="1:31" s="30" customFormat="1" x14ac:dyDescent="0.2">
      <c r="A15" s="158"/>
      <c r="B15" s="158"/>
      <c r="C15" s="158"/>
      <c r="D15" s="159"/>
      <c r="E15" s="158"/>
      <c r="F15" s="159"/>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row>
    <row r="16" spans="1:31" s="30" customFormat="1" x14ac:dyDescent="0.2">
      <c r="A16" s="35" t="s">
        <v>115</v>
      </c>
      <c r="B16" s="158"/>
      <c r="C16" s="158"/>
      <c r="D16" s="159"/>
      <c r="E16" s="158"/>
      <c r="F16" s="159"/>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c r="AE16" s="158"/>
    </row>
    <row r="17" spans="1:41" s="30" customFormat="1" x14ac:dyDescent="0.2">
      <c r="A17" s="160"/>
      <c r="B17" s="159"/>
      <c r="C17" s="158"/>
      <c r="D17" s="159"/>
      <c r="E17" s="158"/>
      <c r="F17" s="159"/>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row>
    <row r="18" spans="1:41" s="32" customFormat="1" x14ac:dyDescent="0.2">
      <c r="A18" s="161" t="s">
        <v>197</v>
      </c>
      <c r="B18" s="162">
        <f>IF(D13="","",D13)</f>
        <v>2016</v>
      </c>
      <c r="C18" s="162">
        <f t="shared" ref="C18:AO18" si="0">IF(OR($B$18="",B18="",$D$13="",$D$12=""),"",IF(B18+1-$D$13&lt;$D$12+$D$14,B18+1,""))</f>
        <v>2017</v>
      </c>
      <c r="D18" s="162">
        <f t="shared" si="0"/>
        <v>2018</v>
      </c>
      <c r="E18" s="162">
        <f t="shared" si="0"/>
        <v>2019</v>
      </c>
      <c r="F18" s="162">
        <f t="shared" si="0"/>
        <v>2020</v>
      </c>
      <c r="G18" s="162">
        <f t="shared" si="0"/>
        <v>2021</v>
      </c>
      <c r="H18" s="162">
        <f t="shared" si="0"/>
        <v>2022</v>
      </c>
      <c r="I18" s="162">
        <f t="shared" si="0"/>
        <v>2023</v>
      </c>
      <c r="J18" s="162">
        <f t="shared" si="0"/>
        <v>2024</v>
      </c>
      <c r="K18" s="162">
        <f t="shared" si="0"/>
        <v>2025</v>
      </c>
      <c r="L18" s="162">
        <f t="shared" si="0"/>
        <v>2026</v>
      </c>
      <c r="M18" s="162">
        <f t="shared" si="0"/>
        <v>2027</v>
      </c>
      <c r="N18" s="162">
        <f t="shared" si="0"/>
        <v>2028</v>
      </c>
      <c r="O18" s="162">
        <f t="shared" si="0"/>
        <v>2029</v>
      </c>
      <c r="P18" s="162">
        <f t="shared" si="0"/>
        <v>2030</v>
      </c>
      <c r="Q18" s="162">
        <f t="shared" si="0"/>
        <v>2031</v>
      </c>
      <c r="R18" s="162">
        <f t="shared" si="0"/>
        <v>2032</v>
      </c>
      <c r="S18" s="162">
        <f t="shared" si="0"/>
        <v>2033</v>
      </c>
      <c r="T18" s="162">
        <f t="shared" si="0"/>
        <v>2034</v>
      </c>
      <c r="U18" s="162">
        <f t="shared" si="0"/>
        <v>2035</v>
      </c>
      <c r="V18" s="162">
        <f t="shared" si="0"/>
        <v>2036</v>
      </c>
      <c r="W18" s="162" t="str">
        <f t="shared" si="0"/>
        <v/>
      </c>
      <c r="X18" s="162" t="str">
        <f t="shared" si="0"/>
        <v/>
      </c>
      <c r="Y18" s="162" t="str">
        <f t="shared" si="0"/>
        <v/>
      </c>
      <c r="Z18" s="162" t="str">
        <f t="shared" si="0"/>
        <v/>
      </c>
      <c r="AA18" s="162" t="str">
        <f t="shared" si="0"/>
        <v/>
      </c>
      <c r="AB18" s="162" t="str">
        <f t="shared" si="0"/>
        <v/>
      </c>
      <c r="AC18" s="162" t="str">
        <f t="shared" si="0"/>
        <v/>
      </c>
      <c r="AD18" s="162" t="str">
        <f t="shared" si="0"/>
        <v/>
      </c>
      <c r="AE18" s="162" t="str">
        <f t="shared" si="0"/>
        <v/>
      </c>
      <c r="AF18" s="162" t="str">
        <f t="shared" si="0"/>
        <v/>
      </c>
      <c r="AG18" s="162" t="str">
        <f t="shared" si="0"/>
        <v/>
      </c>
      <c r="AH18" s="162" t="str">
        <f t="shared" si="0"/>
        <v/>
      </c>
      <c r="AI18" s="162" t="str">
        <f t="shared" si="0"/>
        <v/>
      </c>
      <c r="AJ18" s="162" t="str">
        <f t="shared" si="0"/>
        <v/>
      </c>
      <c r="AK18" s="162" t="str">
        <f t="shared" si="0"/>
        <v/>
      </c>
      <c r="AL18" s="162" t="str">
        <f t="shared" si="0"/>
        <v/>
      </c>
      <c r="AM18" s="162" t="str">
        <f t="shared" si="0"/>
        <v/>
      </c>
      <c r="AN18" s="162" t="str">
        <f t="shared" si="0"/>
        <v/>
      </c>
      <c r="AO18" s="162" t="str">
        <f t="shared" si="0"/>
        <v/>
      </c>
    </row>
    <row r="19" spans="1:41" s="33" customFormat="1" x14ac:dyDescent="0.2">
      <c r="A19" s="163"/>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row>
    <row r="20" spans="1:41" s="30" customFormat="1" x14ac:dyDescent="0.2">
      <c r="A20" s="164" t="s">
        <v>49</v>
      </c>
      <c r="B20" s="165">
        <f>IF(B18="","",B26+B27-B21)</f>
        <v>62640.763500000117</v>
      </c>
      <c r="C20" s="165">
        <f t="shared" ref="C20:L20" si="1">IF(C18="","",C26+C27-C21)</f>
        <v>0</v>
      </c>
      <c r="D20" s="165">
        <f t="shared" si="1"/>
        <v>0</v>
      </c>
      <c r="E20" s="165">
        <f t="shared" si="1"/>
        <v>0</v>
      </c>
      <c r="F20" s="165">
        <f t="shared" si="1"/>
        <v>0</v>
      </c>
      <c r="G20" s="165">
        <f t="shared" si="1"/>
        <v>0</v>
      </c>
      <c r="H20" s="165">
        <f t="shared" si="1"/>
        <v>0</v>
      </c>
      <c r="I20" s="165">
        <f t="shared" si="1"/>
        <v>0</v>
      </c>
      <c r="J20" s="165">
        <f t="shared" si="1"/>
        <v>0</v>
      </c>
      <c r="K20" s="165">
        <f t="shared" si="1"/>
        <v>0</v>
      </c>
      <c r="L20" s="165">
        <f t="shared" si="1"/>
        <v>0</v>
      </c>
      <c r="M20" s="165">
        <f t="shared" ref="M20:AO20" si="2">IF(M18="","",M26+M27-M21)</f>
        <v>0</v>
      </c>
      <c r="N20" s="165">
        <f t="shared" si="2"/>
        <v>0</v>
      </c>
      <c r="O20" s="165">
        <f t="shared" si="2"/>
        <v>0</v>
      </c>
      <c r="P20" s="165">
        <f t="shared" si="2"/>
        <v>0</v>
      </c>
      <c r="Q20" s="165">
        <f t="shared" si="2"/>
        <v>0</v>
      </c>
      <c r="R20" s="165">
        <f t="shared" si="2"/>
        <v>0</v>
      </c>
      <c r="S20" s="165">
        <f t="shared" si="2"/>
        <v>0</v>
      </c>
      <c r="T20" s="165">
        <f t="shared" si="2"/>
        <v>0</v>
      </c>
      <c r="U20" s="165">
        <f t="shared" si="2"/>
        <v>0</v>
      </c>
      <c r="V20" s="165">
        <f t="shared" si="2"/>
        <v>0</v>
      </c>
      <c r="W20" s="165" t="str">
        <f t="shared" si="2"/>
        <v/>
      </c>
      <c r="X20" s="165" t="str">
        <f t="shared" si="2"/>
        <v/>
      </c>
      <c r="Y20" s="165" t="str">
        <f t="shared" si="2"/>
        <v/>
      </c>
      <c r="Z20" s="165" t="str">
        <f t="shared" si="2"/>
        <v/>
      </c>
      <c r="AA20" s="165" t="str">
        <f t="shared" si="2"/>
        <v/>
      </c>
      <c r="AB20" s="165" t="str">
        <f t="shared" si="2"/>
        <v/>
      </c>
      <c r="AC20" s="165" t="str">
        <f t="shared" si="2"/>
        <v/>
      </c>
      <c r="AD20" s="165" t="str">
        <f t="shared" si="2"/>
        <v/>
      </c>
      <c r="AE20" s="165" t="str">
        <f t="shared" si="2"/>
        <v/>
      </c>
      <c r="AF20" s="165" t="str">
        <f t="shared" si="2"/>
        <v/>
      </c>
      <c r="AG20" s="165" t="str">
        <f t="shared" si="2"/>
        <v/>
      </c>
      <c r="AH20" s="165" t="str">
        <f t="shared" si="2"/>
        <v/>
      </c>
      <c r="AI20" s="165" t="str">
        <f t="shared" si="2"/>
        <v/>
      </c>
      <c r="AJ20" s="165" t="str">
        <f t="shared" si="2"/>
        <v/>
      </c>
      <c r="AK20" s="165" t="str">
        <f t="shared" si="2"/>
        <v/>
      </c>
      <c r="AL20" s="165" t="str">
        <f t="shared" si="2"/>
        <v/>
      </c>
      <c r="AM20" s="165" t="str">
        <f t="shared" si="2"/>
        <v/>
      </c>
      <c r="AN20" s="165" t="str">
        <f t="shared" si="2"/>
        <v/>
      </c>
      <c r="AO20" s="165" t="str">
        <f t="shared" si="2"/>
        <v/>
      </c>
    </row>
    <row r="21" spans="1:41" s="30" customFormat="1" x14ac:dyDescent="0.2">
      <c r="A21" s="164" t="s">
        <v>157</v>
      </c>
      <c r="B21" s="165">
        <f t="shared" ref="B21:L21" si="3">IF(B18="","",B26*$C$11)</f>
        <v>1190174.5064999999</v>
      </c>
      <c r="C21" s="165">
        <f t="shared" si="3"/>
        <v>0</v>
      </c>
      <c r="D21" s="165">
        <f t="shared" si="3"/>
        <v>0</v>
      </c>
      <c r="E21" s="165">
        <f t="shared" si="3"/>
        <v>0</v>
      </c>
      <c r="F21" s="165">
        <f t="shared" si="3"/>
        <v>0</v>
      </c>
      <c r="G21" s="165">
        <f t="shared" si="3"/>
        <v>0</v>
      </c>
      <c r="H21" s="165">
        <f t="shared" si="3"/>
        <v>0</v>
      </c>
      <c r="I21" s="165">
        <f t="shared" si="3"/>
        <v>0</v>
      </c>
      <c r="J21" s="165">
        <f t="shared" si="3"/>
        <v>0</v>
      </c>
      <c r="K21" s="165">
        <f t="shared" si="3"/>
        <v>0</v>
      </c>
      <c r="L21" s="165">
        <f t="shared" si="3"/>
        <v>0</v>
      </c>
      <c r="M21" s="165">
        <f t="shared" ref="M21:AO21" si="4">IF(M18="","",M26*$C$11)</f>
        <v>0</v>
      </c>
      <c r="N21" s="165">
        <f t="shared" si="4"/>
        <v>0</v>
      </c>
      <c r="O21" s="165">
        <f t="shared" si="4"/>
        <v>0</v>
      </c>
      <c r="P21" s="165">
        <f t="shared" si="4"/>
        <v>0</v>
      </c>
      <c r="Q21" s="165">
        <f t="shared" si="4"/>
        <v>0</v>
      </c>
      <c r="R21" s="165">
        <f t="shared" si="4"/>
        <v>0</v>
      </c>
      <c r="S21" s="165">
        <f t="shared" si="4"/>
        <v>0</v>
      </c>
      <c r="T21" s="165">
        <f t="shared" si="4"/>
        <v>0</v>
      </c>
      <c r="U21" s="165">
        <f t="shared" si="4"/>
        <v>0</v>
      </c>
      <c r="V21" s="165">
        <f t="shared" si="4"/>
        <v>0</v>
      </c>
      <c r="W21" s="165" t="str">
        <f t="shared" si="4"/>
        <v/>
      </c>
      <c r="X21" s="165" t="str">
        <f t="shared" si="4"/>
        <v/>
      </c>
      <c r="Y21" s="165" t="str">
        <f t="shared" si="4"/>
        <v/>
      </c>
      <c r="Z21" s="165" t="str">
        <f t="shared" si="4"/>
        <v/>
      </c>
      <c r="AA21" s="165" t="str">
        <f t="shared" si="4"/>
        <v/>
      </c>
      <c r="AB21" s="165" t="str">
        <f t="shared" si="4"/>
        <v/>
      </c>
      <c r="AC21" s="165" t="str">
        <f t="shared" si="4"/>
        <v/>
      </c>
      <c r="AD21" s="165" t="str">
        <f t="shared" si="4"/>
        <v/>
      </c>
      <c r="AE21" s="165" t="str">
        <f t="shared" si="4"/>
        <v/>
      </c>
      <c r="AF21" s="165" t="str">
        <f t="shared" si="4"/>
        <v/>
      </c>
      <c r="AG21" s="165" t="str">
        <f t="shared" si="4"/>
        <v/>
      </c>
      <c r="AH21" s="165" t="str">
        <f t="shared" si="4"/>
        <v/>
      </c>
      <c r="AI21" s="165" t="str">
        <f t="shared" si="4"/>
        <v/>
      </c>
      <c r="AJ21" s="165" t="str">
        <f t="shared" si="4"/>
        <v/>
      </c>
      <c r="AK21" s="165" t="str">
        <f t="shared" si="4"/>
        <v/>
      </c>
      <c r="AL21" s="165" t="str">
        <f t="shared" si="4"/>
        <v/>
      </c>
      <c r="AM21" s="165" t="str">
        <f t="shared" si="4"/>
        <v/>
      </c>
      <c r="AN21" s="165" t="str">
        <f t="shared" si="4"/>
        <v/>
      </c>
      <c r="AO21" s="165" t="str">
        <f t="shared" si="4"/>
        <v/>
      </c>
    </row>
    <row r="22" spans="1:41" s="30" customFormat="1" x14ac:dyDescent="0.2">
      <c r="A22" s="164" t="s">
        <v>69</v>
      </c>
      <c r="B22" s="165">
        <f>'Príjmy z prevádzky'!D27</f>
        <v>0</v>
      </c>
      <c r="C22" s="165">
        <f>'Príjmy z prevádzky'!E27</f>
        <v>0</v>
      </c>
      <c r="D22" s="165">
        <f>'Príjmy z prevádzky'!F27</f>
        <v>0</v>
      </c>
      <c r="E22" s="165">
        <f>'Príjmy z prevádzky'!G27</f>
        <v>0</v>
      </c>
      <c r="F22" s="165">
        <f>'Príjmy z prevádzky'!H27</f>
        <v>0</v>
      </c>
      <c r="G22" s="165">
        <f>'Príjmy z prevádzky'!I27</f>
        <v>0</v>
      </c>
      <c r="H22" s="165">
        <f>'Príjmy z prevádzky'!J27</f>
        <v>0</v>
      </c>
      <c r="I22" s="165">
        <f>'Príjmy z prevádzky'!K27</f>
        <v>0</v>
      </c>
      <c r="J22" s="165">
        <f>'Príjmy z prevádzky'!L27</f>
        <v>0</v>
      </c>
      <c r="K22" s="165">
        <f>'Príjmy z prevádzky'!M27</f>
        <v>0</v>
      </c>
      <c r="L22" s="165">
        <f>'Príjmy z prevádzky'!N27</f>
        <v>0</v>
      </c>
      <c r="M22" s="165">
        <f>'Príjmy z prevádzky'!O27</f>
        <v>0</v>
      </c>
      <c r="N22" s="165">
        <f>'Príjmy z prevádzky'!P27</f>
        <v>0</v>
      </c>
      <c r="O22" s="165">
        <f>'Príjmy z prevádzky'!Q27</f>
        <v>0</v>
      </c>
      <c r="P22" s="165">
        <f>'Príjmy z prevádzky'!R27</f>
        <v>0</v>
      </c>
      <c r="Q22" s="165">
        <f>'Príjmy z prevádzky'!S27</f>
        <v>0</v>
      </c>
      <c r="R22" s="165">
        <f>'Príjmy z prevádzky'!T27</f>
        <v>0</v>
      </c>
      <c r="S22" s="165">
        <f>'Príjmy z prevádzky'!U27</f>
        <v>0</v>
      </c>
      <c r="T22" s="165">
        <f>'Príjmy z prevádzky'!V27</f>
        <v>0</v>
      </c>
      <c r="U22" s="165">
        <f>'Príjmy z prevádzky'!W27</f>
        <v>0</v>
      </c>
      <c r="V22" s="165">
        <f>'Príjmy z prevádzky'!X27</f>
        <v>0</v>
      </c>
      <c r="W22" s="165" t="str">
        <f>'Príjmy z prevádzky'!Y27</f>
        <v/>
      </c>
      <c r="X22" s="165" t="str">
        <f>'Príjmy z prevádzky'!Z27</f>
        <v/>
      </c>
      <c r="Y22" s="165" t="str">
        <f>'Príjmy z prevádzky'!AA27</f>
        <v/>
      </c>
      <c r="Z22" s="165" t="str">
        <f>'Príjmy z prevádzky'!AB27</f>
        <v/>
      </c>
      <c r="AA22" s="165" t="str">
        <f>'Príjmy z prevádzky'!AC27</f>
        <v/>
      </c>
      <c r="AB22" s="165" t="str">
        <f>'Príjmy z prevádzky'!AD27</f>
        <v/>
      </c>
      <c r="AC22" s="165" t="str">
        <f>'Príjmy z prevádzky'!AE27</f>
        <v/>
      </c>
      <c r="AD22" s="165" t="str">
        <f>'Príjmy z prevádzky'!AF27</f>
        <v/>
      </c>
      <c r="AE22" s="165" t="str">
        <f>'Príjmy z prevádzky'!AG27</f>
        <v/>
      </c>
      <c r="AF22" s="165" t="str">
        <f>'Príjmy z prevádzky'!AH27</f>
        <v/>
      </c>
      <c r="AG22" s="165" t="str">
        <f>'Príjmy z prevádzky'!AI27</f>
        <v/>
      </c>
      <c r="AH22" s="165" t="str">
        <f>'Príjmy z prevádzky'!AJ27</f>
        <v/>
      </c>
      <c r="AI22" s="165" t="str">
        <f>'Príjmy z prevádzky'!AK27</f>
        <v/>
      </c>
      <c r="AJ22" s="165" t="str">
        <f>'Príjmy z prevádzky'!AL27</f>
        <v/>
      </c>
      <c r="AK22" s="165" t="str">
        <f>'Príjmy z prevádzky'!AM27</f>
        <v/>
      </c>
      <c r="AL22" s="165" t="str">
        <f>'Príjmy z prevádzky'!AN27</f>
        <v/>
      </c>
      <c r="AM22" s="165" t="str">
        <f>'Príjmy z prevádzky'!AO27</f>
        <v/>
      </c>
      <c r="AN22" s="165" t="str">
        <f>'Príjmy z prevádzky'!AP27</f>
        <v/>
      </c>
      <c r="AO22" s="165" t="str">
        <f>'Príjmy z prevádzky'!AQ27</f>
        <v/>
      </c>
    </row>
    <row r="23" spans="1:41" s="30" customFormat="1" x14ac:dyDescent="0.2">
      <c r="A23" s="164" t="s">
        <v>248</v>
      </c>
      <c r="B23" s="165">
        <f>'Príjmy z prevádzky - úspora'!D27</f>
        <v>0</v>
      </c>
      <c r="C23" s="165">
        <f>'Príjmy z prevádzky - úspora'!E27</f>
        <v>26267</v>
      </c>
      <c r="D23" s="165">
        <f>'Príjmy z prevádzky - úspora'!F27</f>
        <v>26267</v>
      </c>
      <c r="E23" s="165">
        <f>'Príjmy z prevádzky - úspora'!G27</f>
        <v>26267</v>
      </c>
      <c r="F23" s="165">
        <f>'Príjmy z prevádzky - úspora'!H27</f>
        <v>26267</v>
      </c>
      <c r="G23" s="165">
        <f>'Príjmy z prevádzky - úspora'!I27</f>
        <v>26267</v>
      </c>
      <c r="H23" s="165">
        <f>'Príjmy z prevádzky - úspora'!J27</f>
        <v>26267</v>
      </c>
      <c r="I23" s="165">
        <f>'Príjmy z prevádzky - úspora'!K27</f>
        <v>26267</v>
      </c>
      <c r="J23" s="165">
        <f>'Príjmy z prevádzky - úspora'!L27</f>
        <v>26267</v>
      </c>
      <c r="K23" s="165">
        <f>'Príjmy z prevádzky - úspora'!M27</f>
        <v>26267</v>
      </c>
      <c r="L23" s="165">
        <f>'Príjmy z prevádzky - úspora'!N27</f>
        <v>26267</v>
      </c>
      <c r="M23" s="165">
        <f>'Príjmy z prevádzky - úspora'!O27</f>
        <v>26267</v>
      </c>
      <c r="N23" s="165">
        <f>'Príjmy z prevádzky - úspora'!P27</f>
        <v>26267</v>
      </c>
      <c r="O23" s="165">
        <f>'Príjmy z prevádzky - úspora'!Q27</f>
        <v>26267</v>
      </c>
      <c r="P23" s="165">
        <f>'Príjmy z prevádzky - úspora'!R27</f>
        <v>26267</v>
      </c>
      <c r="Q23" s="165">
        <f>'Príjmy z prevádzky - úspora'!S27</f>
        <v>26267</v>
      </c>
      <c r="R23" s="165">
        <f>'Príjmy z prevádzky - úspora'!T27</f>
        <v>26267</v>
      </c>
      <c r="S23" s="165">
        <f>'Príjmy z prevádzky - úspora'!U27</f>
        <v>26267</v>
      </c>
      <c r="T23" s="165">
        <f>'Príjmy z prevádzky - úspora'!V27</f>
        <v>26267</v>
      </c>
      <c r="U23" s="165">
        <f>'Príjmy z prevádzky - úspora'!W27</f>
        <v>26267</v>
      </c>
      <c r="V23" s="165">
        <f>'Príjmy z prevádzky - úspora'!X27</f>
        <v>26267</v>
      </c>
      <c r="W23" s="165" t="str">
        <f>'Príjmy z prevádzky - úspora'!Y27</f>
        <v/>
      </c>
      <c r="X23" s="165" t="str">
        <f>'Príjmy z prevádzky - úspora'!Z27</f>
        <v/>
      </c>
      <c r="Y23" s="165" t="str">
        <f>'Príjmy z prevádzky - úspora'!AA27</f>
        <v/>
      </c>
      <c r="Z23" s="165" t="str">
        <f>'Príjmy z prevádzky - úspora'!AB27</f>
        <v/>
      </c>
      <c r="AA23" s="165" t="str">
        <f>'Príjmy z prevádzky - úspora'!AC27</f>
        <v/>
      </c>
      <c r="AB23" s="165" t="str">
        <f>'Príjmy z prevádzky - úspora'!AD27</f>
        <v/>
      </c>
      <c r="AC23" s="165" t="str">
        <f>'Príjmy z prevádzky - úspora'!AE27</f>
        <v/>
      </c>
      <c r="AD23" s="165" t="str">
        <f>'Príjmy z prevádzky - úspora'!AF27</f>
        <v/>
      </c>
      <c r="AE23" s="165" t="str">
        <f>'Príjmy z prevádzky - úspora'!AG27</f>
        <v/>
      </c>
      <c r="AF23" s="165" t="str">
        <f>'Príjmy z prevádzky - úspora'!AH27</f>
        <v/>
      </c>
      <c r="AG23" s="165" t="str">
        <f>'Príjmy z prevádzky - úspora'!AI27</f>
        <v/>
      </c>
      <c r="AH23" s="165" t="str">
        <f>'Príjmy z prevádzky - úspora'!AJ27</f>
        <v/>
      </c>
      <c r="AI23" s="165" t="str">
        <f>'Príjmy z prevádzky - úspora'!AK27</f>
        <v/>
      </c>
      <c r="AJ23" s="165" t="str">
        <f>'Príjmy z prevádzky - úspora'!AL27</f>
        <v/>
      </c>
      <c r="AK23" s="165" t="str">
        <f>'Príjmy z prevádzky - úspora'!AM27</f>
        <v/>
      </c>
      <c r="AL23" s="165" t="str">
        <f>'Príjmy z prevádzky - úspora'!AN27</f>
        <v/>
      </c>
      <c r="AM23" s="165" t="str">
        <f>'Príjmy z prevádzky - úspora'!AO27</f>
        <v/>
      </c>
      <c r="AN23" s="165" t="str">
        <f>'Príjmy z prevádzky - úspora'!AP27</f>
        <v/>
      </c>
      <c r="AO23" s="165" t="str">
        <f>'Príjmy z prevádzky - úspora'!AQ27</f>
        <v/>
      </c>
    </row>
    <row r="24" spans="1:41" s="30" customFormat="1" x14ac:dyDescent="0.2">
      <c r="A24" s="166" t="s">
        <v>8</v>
      </c>
      <c r="B24" s="165">
        <f t="shared" ref="B24:AK24" si="5">IF(B18="","",SUM(B20:B23))</f>
        <v>1252815.27</v>
      </c>
      <c r="C24" s="165">
        <f t="shared" si="5"/>
        <v>26267</v>
      </c>
      <c r="D24" s="165">
        <f t="shared" si="5"/>
        <v>26267</v>
      </c>
      <c r="E24" s="165">
        <f t="shared" si="5"/>
        <v>26267</v>
      </c>
      <c r="F24" s="165">
        <f t="shared" si="5"/>
        <v>26267</v>
      </c>
      <c r="G24" s="165">
        <f t="shared" si="5"/>
        <v>26267</v>
      </c>
      <c r="H24" s="165">
        <f t="shared" si="5"/>
        <v>26267</v>
      </c>
      <c r="I24" s="165">
        <f t="shared" si="5"/>
        <v>26267</v>
      </c>
      <c r="J24" s="165">
        <f t="shared" si="5"/>
        <v>26267</v>
      </c>
      <c r="K24" s="165">
        <f t="shared" si="5"/>
        <v>26267</v>
      </c>
      <c r="L24" s="165">
        <f t="shared" si="5"/>
        <v>26267</v>
      </c>
      <c r="M24" s="165">
        <f t="shared" si="5"/>
        <v>26267</v>
      </c>
      <c r="N24" s="165">
        <f t="shared" si="5"/>
        <v>26267</v>
      </c>
      <c r="O24" s="165">
        <f t="shared" si="5"/>
        <v>26267</v>
      </c>
      <c r="P24" s="165">
        <f t="shared" si="5"/>
        <v>26267</v>
      </c>
      <c r="Q24" s="165">
        <f t="shared" si="5"/>
        <v>26267</v>
      </c>
      <c r="R24" s="165">
        <f t="shared" si="5"/>
        <v>26267</v>
      </c>
      <c r="S24" s="165">
        <f t="shared" si="5"/>
        <v>26267</v>
      </c>
      <c r="T24" s="165">
        <f t="shared" si="5"/>
        <v>26267</v>
      </c>
      <c r="U24" s="165">
        <f t="shared" si="5"/>
        <v>26267</v>
      </c>
      <c r="V24" s="165">
        <f t="shared" si="5"/>
        <v>26267</v>
      </c>
      <c r="W24" s="165" t="str">
        <f t="shared" si="5"/>
        <v/>
      </c>
      <c r="X24" s="165" t="str">
        <f t="shared" si="5"/>
        <v/>
      </c>
      <c r="Y24" s="165" t="str">
        <f t="shared" si="5"/>
        <v/>
      </c>
      <c r="Z24" s="165" t="str">
        <f t="shared" si="5"/>
        <v/>
      </c>
      <c r="AA24" s="165" t="str">
        <f t="shared" si="5"/>
        <v/>
      </c>
      <c r="AB24" s="165" t="str">
        <f t="shared" si="5"/>
        <v/>
      </c>
      <c r="AC24" s="165" t="str">
        <f t="shared" si="5"/>
        <v/>
      </c>
      <c r="AD24" s="165" t="str">
        <f t="shared" si="5"/>
        <v/>
      </c>
      <c r="AE24" s="165" t="str">
        <f t="shared" si="5"/>
        <v/>
      </c>
      <c r="AF24" s="165" t="str">
        <f t="shared" si="5"/>
        <v/>
      </c>
      <c r="AG24" s="165" t="str">
        <f t="shared" si="5"/>
        <v/>
      </c>
      <c r="AH24" s="165" t="str">
        <f t="shared" si="5"/>
        <v/>
      </c>
      <c r="AI24" s="165" t="str">
        <f t="shared" si="5"/>
        <v/>
      </c>
      <c r="AJ24" s="165" t="str">
        <f t="shared" si="5"/>
        <v/>
      </c>
      <c r="AK24" s="165" t="str">
        <f t="shared" si="5"/>
        <v/>
      </c>
      <c r="AL24" s="165" t="str">
        <f t="shared" ref="AL24:AO24" si="6">IF(AL18="","",SUM(AL20:AL22))</f>
        <v/>
      </c>
      <c r="AM24" s="165" t="str">
        <f t="shared" si="6"/>
        <v/>
      </c>
      <c r="AN24" s="165" t="str">
        <f t="shared" si="6"/>
        <v/>
      </c>
      <c r="AO24" s="165" t="str">
        <f t="shared" si="6"/>
        <v/>
      </c>
    </row>
    <row r="25" spans="1:41" s="30" customFormat="1" ht="12.75" customHeight="1" x14ac:dyDescent="0.2">
      <c r="A25" s="166"/>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row>
    <row r="26" spans="1:41" s="30" customFormat="1" x14ac:dyDescent="0.2">
      <c r="A26" s="164" t="s">
        <v>79</v>
      </c>
      <c r="B26" s="165">
        <f>IF(B18&gt;2023,0,VLOOKUP(B18,'Investičné výdavky'!$A$92:$C$101,3,FALSE))</f>
        <v>1252815.27</v>
      </c>
      <c r="C26" s="165">
        <f>IF(C18&gt;2023,0,VLOOKUP(C18,'Investičné výdavky'!$A$92:$C$101,3,FALSE))</f>
        <v>0</v>
      </c>
      <c r="D26" s="165">
        <f>IF(D18&gt;2023,0,VLOOKUP(D18,'Investičné výdavky'!$A$92:$C$101,3,FALSE))</f>
        <v>0</v>
      </c>
      <c r="E26" s="165">
        <f>IF(E18&gt;2023,0,VLOOKUP(E18,'Investičné výdavky'!$A$92:$C$101,3,FALSE))</f>
        <v>0</v>
      </c>
      <c r="F26" s="165">
        <f>IF(F18&gt;2023,0,VLOOKUP(F18,'Investičné výdavky'!$A$92:$C$101,3,FALSE))</f>
        <v>0</v>
      </c>
      <c r="G26" s="165">
        <f>IF(G18&gt;2023,0,VLOOKUP(G18,'Investičné výdavky'!$A$92:$C$101,3,FALSE))</f>
        <v>0</v>
      </c>
      <c r="H26" s="165">
        <f>IF(H18&gt;2023,0,VLOOKUP(H18,'Investičné výdavky'!$A$92:$C$101,3,FALSE))</f>
        <v>0</v>
      </c>
      <c r="I26" s="165">
        <f>IF(I18&gt;2023,0,VLOOKUP(I18,'Investičné výdavky'!$A$92:$C$101,3,FALSE))</f>
        <v>0</v>
      </c>
      <c r="J26" s="165">
        <f>IF(J18&gt;2023,0,VLOOKUP(J18,'Investičné výdavky'!$A$92:$C$101,3,FALSE))</f>
        <v>0</v>
      </c>
      <c r="K26" s="165">
        <f>IF(K18&gt;2023,0,VLOOKUP(K18,'Investičné výdavky'!$A$92:$C$101,3,FALSE))</f>
        <v>0</v>
      </c>
      <c r="L26" s="165">
        <f>IF(L18&gt;2023,0,VLOOKUP(L18,'Investičné výdavky'!$A$92:$C$101,3,FALSE))</f>
        <v>0</v>
      </c>
      <c r="M26" s="165">
        <f>IF(M18&gt;2023,0,VLOOKUP(M18,'Investičné výdavky'!$A$92:$C$101,3,FALSE))</f>
        <v>0</v>
      </c>
      <c r="N26" s="165">
        <f>IF(N18&gt;2023,0,VLOOKUP(N18,'Investičné výdavky'!$A$92:$C$101,3,FALSE))</f>
        <v>0</v>
      </c>
      <c r="O26" s="165">
        <f>IF(O18&gt;2023,0,VLOOKUP(O18,'Investičné výdavky'!$A$92:$C$101,3,FALSE))</f>
        <v>0</v>
      </c>
      <c r="P26" s="165">
        <f>IF(P18&gt;2023,0,VLOOKUP(P18,'Investičné výdavky'!$A$92:$C$101,3,FALSE))</f>
        <v>0</v>
      </c>
      <c r="Q26" s="165">
        <f>IF(Q18&gt;2023,0,VLOOKUP(Q18,'Investičné výdavky'!$A$92:$C$101,3,FALSE))</f>
        <v>0</v>
      </c>
      <c r="R26" s="165">
        <f>IF(R18&gt;2023,0,VLOOKUP(R18,'Investičné výdavky'!$A$92:$C$101,3,FALSE))</f>
        <v>0</v>
      </c>
      <c r="S26" s="165">
        <f>IF(S18&gt;2023,0,VLOOKUP(S18,'Investičné výdavky'!$A$92:$C$101,3,FALSE))</f>
        <v>0</v>
      </c>
      <c r="T26" s="165">
        <f>IF(T18&gt;2023,0,VLOOKUP(T18,'Investičné výdavky'!$A$92:$C$101,3,FALSE))</f>
        <v>0</v>
      </c>
      <c r="U26" s="165">
        <f>IF(U18&gt;2023,0,VLOOKUP(U18,'Investičné výdavky'!$A$92:$C$101,3,FALSE))</f>
        <v>0</v>
      </c>
      <c r="V26" s="165">
        <f>IF(V18&gt;2023,0,VLOOKUP(V18,'Investičné výdavky'!$A$92:$C$101,3,FALSE))</f>
        <v>0</v>
      </c>
      <c r="W26" s="165">
        <f>IF(W18&gt;2023,0,VLOOKUP(W18,'Investičné výdavky'!$A$92:$C$101,3,FALSE))</f>
        <v>0</v>
      </c>
      <c r="X26" s="165">
        <f>IF(X18&gt;2023,0,VLOOKUP(X18,'Investičné výdavky'!$A$92:$C$101,3,FALSE))</f>
        <v>0</v>
      </c>
      <c r="Y26" s="165">
        <f>IF(Y18&gt;2023,0,VLOOKUP(Y18,'Investičné výdavky'!$A$92:$C$101,3,FALSE))</f>
        <v>0</v>
      </c>
      <c r="Z26" s="165">
        <f>IF(Z18&gt;2023,0,VLOOKUP(Z18,'Investičné výdavky'!$A$92:$C$101,3,FALSE))</f>
        <v>0</v>
      </c>
      <c r="AA26" s="165">
        <f>IF(AA18&gt;2023,0,VLOOKUP(AA18,'Investičné výdavky'!$A$92:$C$101,3,FALSE))</f>
        <v>0</v>
      </c>
      <c r="AB26" s="165">
        <f>IF(AB18&gt;2023,0,VLOOKUP(AB18,'Investičné výdavky'!$A$92:$C$101,3,FALSE))</f>
        <v>0</v>
      </c>
      <c r="AC26" s="165">
        <f>IF(AC18&gt;2023,0,VLOOKUP(AC18,'Investičné výdavky'!$A$92:$C$101,3,FALSE))</f>
        <v>0</v>
      </c>
      <c r="AD26" s="165">
        <f>IF(AD18&gt;2023,0,VLOOKUP(AD18,'Investičné výdavky'!$A$92:$C$101,3,FALSE))</f>
        <v>0</v>
      </c>
      <c r="AE26" s="165">
        <f>IF(AE18&gt;2023,0,VLOOKUP(AE18,'Investičné výdavky'!$A$92:$C$101,3,FALSE))</f>
        <v>0</v>
      </c>
      <c r="AF26" s="165">
        <f>IF(AF18&gt;2023,0,VLOOKUP(AF18,'Investičné výdavky'!$A$92:$C$101,3,FALSE))</f>
        <v>0</v>
      </c>
      <c r="AG26" s="165">
        <f>IF(AG18&gt;2023,0,VLOOKUP(AG18,'Investičné výdavky'!$A$92:$C$101,3,FALSE))</f>
        <v>0</v>
      </c>
      <c r="AH26" s="165">
        <f>IF(AH18&gt;2023,0,VLOOKUP(AH18,'Investičné výdavky'!$A$92:$C$101,3,FALSE))</f>
        <v>0</v>
      </c>
      <c r="AI26" s="165">
        <f>IF(AI18&gt;2023,0,VLOOKUP(AI18,'Investičné výdavky'!$A$92:$C$101,3,FALSE))</f>
        <v>0</v>
      </c>
      <c r="AJ26" s="165">
        <f>IF(AJ18&gt;2023,0,VLOOKUP(AJ18,'Investičné výdavky'!$A$92:$C$101,3,FALSE))</f>
        <v>0</v>
      </c>
      <c r="AK26" s="165">
        <f>IF(AK18&gt;2023,0,VLOOKUP(AK18,'Investičné výdavky'!$A$92:$C$101,3,FALSE))</f>
        <v>0</v>
      </c>
      <c r="AL26" s="165">
        <f>IF(AL18&gt;2023,0,VLOOKUP(AL18,'Investičné výdavky'!$A$92:$C$101,3,FALSE))</f>
        <v>0</v>
      </c>
      <c r="AM26" s="165">
        <f>IF(AM18&gt;2023,0,VLOOKUP(AM18,'Investičné výdavky'!$A$92:$C$101,3,FALSE))</f>
        <v>0</v>
      </c>
      <c r="AN26" s="165">
        <f>IF(AN18&gt;2023,0,VLOOKUP(AN18,'Investičné výdavky'!$A$92:$C$101,3,FALSE))</f>
        <v>0</v>
      </c>
      <c r="AO26" s="165">
        <f>IF(AO18&gt;2023,0,VLOOKUP(AO18,'Investičné výdavky'!$A$92:$C$101,3,FALSE))</f>
        <v>0</v>
      </c>
    </row>
    <row r="27" spans="1:41" s="30" customFormat="1" x14ac:dyDescent="0.2">
      <c r="A27" s="164" t="s">
        <v>51</v>
      </c>
      <c r="B27" s="165">
        <f>IF(B18&gt;2023,0,VLOOKUP(B18,'Investičné výdavky'!$A$92:$D$101,4,FALSE))</f>
        <v>0</v>
      </c>
      <c r="C27" s="165">
        <f>IF(C18&gt;2023,0,VLOOKUP(C18,'Investičné výdavky'!$A$92:$D$101,4,FALSE))</f>
        <v>0</v>
      </c>
      <c r="D27" s="165">
        <f>IF(D18&gt;2023,0,VLOOKUP(D18,'Investičné výdavky'!$A$92:$D$101,4,FALSE))</f>
        <v>0</v>
      </c>
      <c r="E27" s="165">
        <f>IF(E18&gt;2023,0,VLOOKUP(E18,'Investičné výdavky'!$A$92:$D$101,4,FALSE))</f>
        <v>0</v>
      </c>
      <c r="F27" s="165">
        <f>IF(F18&gt;2023,0,VLOOKUP(F18,'Investičné výdavky'!$A$92:$D$101,4,FALSE))</f>
        <v>0</v>
      </c>
      <c r="G27" s="165">
        <f>IF(G18&gt;2023,0,VLOOKUP(G18,'Investičné výdavky'!$A$92:$D$101,4,FALSE))</f>
        <v>0</v>
      </c>
      <c r="H27" s="165">
        <f>IF(H18&gt;2023,0,VLOOKUP(H18,'Investičné výdavky'!$A$92:$D$101,4,FALSE))</f>
        <v>0</v>
      </c>
      <c r="I27" s="165">
        <f>IF(I18&gt;2023,0,VLOOKUP(I18,'Investičné výdavky'!$A$92:$D$101,4,FALSE))</f>
        <v>0</v>
      </c>
      <c r="J27" s="165">
        <f>IF(J18&gt;2023,0,VLOOKUP(J18,'Investičné výdavky'!$A$92:$D$101,4,FALSE))</f>
        <v>0</v>
      </c>
      <c r="K27" s="165">
        <f>IF(K18&gt;2023,0,VLOOKUP(K18,'Investičné výdavky'!$A$92:$D$101,4,FALSE))</f>
        <v>0</v>
      </c>
      <c r="L27" s="165">
        <f>IF(L18&gt;2023,0,VLOOKUP(L18,'Investičné výdavky'!$A$92:$D$101,4,FALSE))</f>
        <v>0</v>
      </c>
      <c r="M27" s="165">
        <f>IF(M18&gt;2023,0,VLOOKUP(M18,'Investičné výdavky'!$A$92:$D$101,4,FALSE))</f>
        <v>0</v>
      </c>
      <c r="N27" s="165">
        <f>IF(N18&gt;2023,0,VLOOKUP(N18,'Investičné výdavky'!$A$92:$D$101,4,FALSE))</f>
        <v>0</v>
      </c>
      <c r="O27" s="165">
        <f>IF(O18&gt;2023,0,VLOOKUP(O18,'Investičné výdavky'!$A$92:$D$101,4,FALSE))</f>
        <v>0</v>
      </c>
      <c r="P27" s="165">
        <f>IF(P18&gt;2023,0,VLOOKUP(P18,'Investičné výdavky'!$A$92:$D$101,4,FALSE))</f>
        <v>0</v>
      </c>
      <c r="Q27" s="165">
        <f>IF(Q18&gt;2023,0,VLOOKUP(Q18,'Investičné výdavky'!$A$92:$D$101,4,FALSE))</f>
        <v>0</v>
      </c>
      <c r="R27" s="165">
        <f>IF(R18&gt;2023,0,VLOOKUP(R18,'Investičné výdavky'!$A$92:$D$101,4,FALSE))</f>
        <v>0</v>
      </c>
      <c r="S27" s="165">
        <f>IF(S18&gt;2023,0,VLOOKUP(S18,'Investičné výdavky'!$A$92:$D$101,4,FALSE))</f>
        <v>0</v>
      </c>
      <c r="T27" s="165">
        <f>IF(T18&gt;2023,0,VLOOKUP(T18,'Investičné výdavky'!$A$92:$D$101,4,FALSE))</f>
        <v>0</v>
      </c>
      <c r="U27" s="165">
        <f>IF(U18&gt;2023,0,VLOOKUP(U18,'Investičné výdavky'!$A$92:$D$101,4,FALSE))</f>
        <v>0</v>
      </c>
      <c r="V27" s="165">
        <f>IF(V18&gt;2023,0,VLOOKUP(V18,'Investičné výdavky'!$A$92:$D$101,4,FALSE))</f>
        <v>0</v>
      </c>
      <c r="W27" s="165">
        <f>IF(W18&gt;2023,0,VLOOKUP(W18,'Investičné výdavky'!$A$92:$D$101,4,FALSE))</f>
        <v>0</v>
      </c>
      <c r="X27" s="165">
        <f>IF(X18&gt;2023,0,VLOOKUP(X18,'Investičné výdavky'!$A$92:$D$101,4,FALSE))</f>
        <v>0</v>
      </c>
      <c r="Y27" s="165">
        <f>IF(Y18&gt;2023,0,VLOOKUP(Y18,'Investičné výdavky'!$A$92:$D$101,4,FALSE))</f>
        <v>0</v>
      </c>
      <c r="Z27" s="165">
        <f>IF(Z18&gt;2023,0,VLOOKUP(Z18,'Investičné výdavky'!$A$92:$D$101,4,FALSE))</f>
        <v>0</v>
      </c>
      <c r="AA27" s="165">
        <f>IF(AA18&gt;2023,0,VLOOKUP(AA18,'Investičné výdavky'!$A$92:$D$101,4,FALSE))</f>
        <v>0</v>
      </c>
      <c r="AB27" s="165">
        <f>IF(AB18&gt;2023,0,VLOOKUP(AB18,'Investičné výdavky'!$A$92:$D$101,4,FALSE))</f>
        <v>0</v>
      </c>
      <c r="AC27" s="165">
        <f>IF(AC18&gt;2023,0,VLOOKUP(AC18,'Investičné výdavky'!$A$92:$D$101,4,FALSE))</f>
        <v>0</v>
      </c>
      <c r="AD27" s="165">
        <f>IF(AD18&gt;2023,0,VLOOKUP(AD18,'Investičné výdavky'!$A$92:$D$101,4,FALSE))</f>
        <v>0</v>
      </c>
      <c r="AE27" s="165">
        <f>IF(AE18&gt;2023,0,VLOOKUP(AE18,'Investičné výdavky'!$A$92:$D$101,4,FALSE))</f>
        <v>0</v>
      </c>
      <c r="AF27" s="165">
        <f>IF(AF18&gt;2023,0,VLOOKUP(AF18,'Investičné výdavky'!$A$92:$D$101,4,FALSE))</f>
        <v>0</v>
      </c>
      <c r="AG27" s="165">
        <f>IF(AG18&gt;2023,0,VLOOKUP(AG18,'Investičné výdavky'!$A$92:$D$101,4,FALSE))</f>
        <v>0</v>
      </c>
      <c r="AH27" s="165">
        <f>IF(AH18&gt;2023,0,VLOOKUP(AH18,'Investičné výdavky'!$A$92:$D$101,4,FALSE))</f>
        <v>0</v>
      </c>
      <c r="AI27" s="165">
        <f>IF(AI18&gt;2023,0,VLOOKUP(AI18,'Investičné výdavky'!$A$92:$D$101,4,FALSE))</f>
        <v>0</v>
      </c>
      <c r="AJ27" s="165">
        <f>IF(AJ18&gt;2023,0,VLOOKUP(AJ18,'Investičné výdavky'!$A$92:$D$101,4,FALSE))</f>
        <v>0</v>
      </c>
      <c r="AK27" s="165">
        <f>IF(AK18&gt;2023,0,VLOOKUP(AK18,'Investičné výdavky'!$A$92:$D$101,4,FALSE))</f>
        <v>0</v>
      </c>
      <c r="AL27" s="165">
        <f>IF(AL18&gt;2023,0,VLOOKUP(AL18,'Investičné výdavky'!$A$92:$D$101,4,FALSE))</f>
        <v>0</v>
      </c>
      <c r="AM27" s="165">
        <f>IF(AM18&gt;2023,0,VLOOKUP(AM18,'Investičné výdavky'!$A$92:$D$101,4,FALSE))</f>
        <v>0</v>
      </c>
      <c r="AN27" s="165">
        <f>IF(AN18&gt;2023,0,VLOOKUP(AN18,'Investičné výdavky'!$A$92:$D$101,4,FALSE))</f>
        <v>0</v>
      </c>
      <c r="AO27" s="165">
        <f>IF(AO18&gt;2023,0,VLOOKUP(AO18,'Investičné výdavky'!$A$92:$D$101,4,FALSE))</f>
        <v>0</v>
      </c>
    </row>
    <row r="28" spans="1:41" x14ac:dyDescent="0.2">
      <c r="A28" s="164" t="s">
        <v>12</v>
      </c>
      <c r="B28" s="292"/>
      <c r="C28" s="167">
        <v>0</v>
      </c>
      <c r="D28" s="167">
        <v>0</v>
      </c>
      <c r="E28" s="167">
        <v>0</v>
      </c>
      <c r="F28" s="167">
        <v>0</v>
      </c>
      <c r="G28" s="167">
        <v>2000</v>
      </c>
      <c r="H28" s="167">
        <v>0</v>
      </c>
      <c r="I28" s="167">
        <v>0</v>
      </c>
      <c r="J28" s="167">
        <v>0</v>
      </c>
      <c r="K28" s="167">
        <v>0</v>
      </c>
      <c r="L28" s="167">
        <v>7000</v>
      </c>
      <c r="M28" s="167">
        <v>0</v>
      </c>
      <c r="N28" s="167">
        <v>12000</v>
      </c>
      <c r="O28" s="167">
        <v>0</v>
      </c>
      <c r="P28" s="167">
        <v>0</v>
      </c>
      <c r="Q28" s="167">
        <v>2000</v>
      </c>
      <c r="R28" s="167">
        <v>0</v>
      </c>
      <c r="S28" s="167">
        <v>0</v>
      </c>
      <c r="T28" s="167">
        <v>0</v>
      </c>
      <c r="U28" s="167">
        <v>0</v>
      </c>
      <c r="V28" s="167">
        <v>0</v>
      </c>
      <c r="W28" s="167">
        <v>0</v>
      </c>
      <c r="X28" s="167">
        <v>0</v>
      </c>
      <c r="Y28" s="167">
        <v>0</v>
      </c>
      <c r="Z28" s="167">
        <v>0</v>
      </c>
      <c r="AA28" s="167">
        <v>0</v>
      </c>
      <c r="AB28" s="167">
        <v>0</v>
      </c>
      <c r="AC28" s="167">
        <v>0</v>
      </c>
      <c r="AD28" s="167">
        <v>0</v>
      </c>
      <c r="AE28" s="167">
        <v>0</v>
      </c>
      <c r="AF28" s="167">
        <v>0</v>
      </c>
      <c r="AG28" s="167">
        <v>0</v>
      </c>
      <c r="AH28" s="167">
        <v>0</v>
      </c>
      <c r="AI28" s="167">
        <v>0</v>
      </c>
      <c r="AJ28" s="167">
        <v>0</v>
      </c>
      <c r="AK28" s="167">
        <v>0</v>
      </c>
      <c r="AL28" s="167">
        <v>0</v>
      </c>
      <c r="AM28" s="167">
        <v>0</v>
      </c>
      <c r="AN28" s="167">
        <v>0</v>
      </c>
      <c r="AO28" s="167">
        <v>0</v>
      </c>
    </row>
    <row r="29" spans="1:41" s="30" customFormat="1" x14ac:dyDescent="0.2">
      <c r="A29" s="164" t="s">
        <v>70</v>
      </c>
      <c r="B29" s="165">
        <f>'Výdavky na prevádzku'!D49</f>
        <v>0</v>
      </c>
      <c r="C29" s="165">
        <f>'Výdavky na prevádzku'!E49</f>
        <v>0</v>
      </c>
      <c r="D29" s="165">
        <f>'Výdavky na prevádzku'!F49</f>
        <v>0</v>
      </c>
      <c r="E29" s="165">
        <f>'Výdavky na prevádzku'!G49</f>
        <v>0</v>
      </c>
      <c r="F29" s="165">
        <f>'Výdavky na prevádzku'!H49</f>
        <v>0</v>
      </c>
      <c r="G29" s="165">
        <f>'Výdavky na prevádzku'!I49</f>
        <v>0</v>
      </c>
      <c r="H29" s="165">
        <f>'Výdavky na prevádzku'!J49</f>
        <v>0</v>
      </c>
      <c r="I29" s="165">
        <f>'Výdavky na prevádzku'!K49</f>
        <v>0</v>
      </c>
      <c r="J29" s="165">
        <f>'Výdavky na prevádzku'!L49</f>
        <v>0</v>
      </c>
      <c r="K29" s="165">
        <f>'Výdavky na prevádzku'!M49</f>
        <v>0</v>
      </c>
      <c r="L29" s="165">
        <f>'Výdavky na prevádzku'!N49</f>
        <v>0</v>
      </c>
      <c r="M29" s="165">
        <f>'Výdavky na prevádzku'!O49</f>
        <v>0</v>
      </c>
      <c r="N29" s="165">
        <f>'Výdavky na prevádzku'!P49</f>
        <v>0</v>
      </c>
      <c r="O29" s="165">
        <f>'Výdavky na prevádzku'!Q49</f>
        <v>0</v>
      </c>
      <c r="P29" s="165">
        <f>'Výdavky na prevádzku'!R49</f>
        <v>0</v>
      </c>
      <c r="Q29" s="165">
        <f>'Výdavky na prevádzku'!S49</f>
        <v>0</v>
      </c>
      <c r="R29" s="165">
        <f>'Výdavky na prevádzku'!T49</f>
        <v>0</v>
      </c>
      <c r="S29" s="165">
        <f>'Výdavky na prevádzku'!U49</f>
        <v>0</v>
      </c>
      <c r="T29" s="165">
        <f>'Výdavky na prevádzku'!V49</f>
        <v>0</v>
      </c>
      <c r="U29" s="165">
        <f>'Výdavky na prevádzku'!W49</f>
        <v>0</v>
      </c>
      <c r="V29" s="165">
        <f>'Výdavky na prevádzku'!X49</f>
        <v>0</v>
      </c>
      <c r="W29" s="165" t="str">
        <f>'Výdavky na prevádzku'!Y49</f>
        <v/>
      </c>
      <c r="X29" s="165" t="str">
        <f>'Výdavky na prevádzku'!Z49</f>
        <v/>
      </c>
      <c r="Y29" s="165" t="str">
        <f>'Výdavky na prevádzku'!AA49</f>
        <v/>
      </c>
      <c r="Z29" s="165" t="str">
        <f>'Výdavky na prevádzku'!AB49</f>
        <v/>
      </c>
      <c r="AA29" s="165" t="str">
        <f>'Výdavky na prevádzku'!AC49</f>
        <v/>
      </c>
      <c r="AB29" s="165" t="str">
        <f>'Výdavky na prevádzku'!AD49</f>
        <v/>
      </c>
      <c r="AC29" s="165" t="str">
        <f>'Výdavky na prevádzku'!AE49</f>
        <v/>
      </c>
      <c r="AD29" s="165" t="str">
        <f>'Výdavky na prevádzku'!AF49</f>
        <v/>
      </c>
      <c r="AE29" s="165" t="str">
        <f>'Výdavky na prevádzku'!AG49</f>
        <v/>
      </c>
      <c r="AF29" s="165" t="str">
        <f>'Výdavky na prevádzku'!AH49</f>
        <v/>
      </c>
      <c r="AG29" s="165" t="str">
        <f>'Výdavky na prevádzku'!AI49</f>
        <v/>
      </c>
      <c r="AH29" s="165" t="str">
        <f>'Výdavky na prevádzku'!AJ49</f>
        <v/>
      </c>
      <c r="AI29" s="165" t="str">
        <f>'Výdavky na prevádzku'!AK49</f>
        <v/>
      </c>
      <c r="AJ29" s="165" t="str">
        <f>'Výdavky na prevádzku'!AL49</f>
        <v/>
      </c>
      <c r="AK29" s="165" t="str">
        <f>'Výdavky na prevádzku'!AM49</f>
        <v/>
      </c>
      <c r="AL29" s="165" t="str">
        <f>'Výdavky na prevádzku'!AN151</f>
        <v/>
      </c>
      <c r="AM29" s="165" t="str">
        <f>'Výdavky na prevádzku'!AO151</f>
        <v/>
      </c>
      <c r="AN29" s="165" t="str">
        <f>'Výdavky na prevádzku'!AP151</f>
        <v/>
      </c>
      <c r="AO29" s="165" t="str">
        <f>'Výdavky na prevádzku'!AQ151</f>
        <v/>
      </c>
    </row>
    <row r="30" spans="1:41" s="30" customFormat="1" x14ac:dyDescent="0.2">
      <c r="A30" s="164" t="s">
        <v>47</v>
      </c>
      <c r="B30" s="165">
        <f>Úver!B11</f>
        <v>8654.9</v>
      </c>
      <c r="C30" s="165">
        <f>Úver!C11</f>
        <v>9280.56</v>
      </c>
      <c r="D30" s="165">
        <f>Úver!D11</f>
        <v>9951.4500000000007</v>
      </c>
      <c r="E30" s="165">
        <f>Úver!E11</f>
        <v>10670.85</v>
      </c>
      <c r="F30" s="165">
        <f>Úver!F11</f>
        <v>11442.24</v>
      </c>
      <c r="G30" s="165">
        <f>Úver!G11</f>
        <v>0</v>
      </c>
      <c r="H30" s="165">
        <f>Úver!H11</f>
        <v>0</v>
      </c>
      <c r="I30" s="165">
        <f>Úver!I11</f>
        <v>0</v>
      </c>
      <c r="J30" s="165">
        <f>Úver!J11</f>
        <v>0</v>
      </c>
      <c r="K30" s="165">
        <f>Úver!K11</f>
        <v>0</v>
      </c>
      <c r="L30" s="165">
        <f>Úver!L11</f>
        <v>0</v>
      </c>
      <c r="M30" s="165">
        <f>Úver!M11</f>
        <v>0</v>
      </c>
      <c r="N30" s="165">
        <f>Úver!N11</f>
        <v>0</v>
      </c>
      <c r="O30" s="165">
        <f>Úver!O11</f>
        <v>0</v>
      </c>
      <c r="P30" s="165">
        <f>Úver!P11</f>
        <v>0</v>
      </c>
      <c r="Q30" s="165">
        <f>Úver!Q11</f>
        <v>0</v>
      </c>
      <c r="R30" s="165">
        <f>Úver!R11</f>
        <v>0</v>
      </c>
      <c r="S30" s="165">
        <f>Úver!S11</f>
        <v>0</v>
      </c>
      <c r="T30" s="165">
        <f>Úver!T11</f>
        <v>0</v>
      </c>
      <c r="U30" s="165">
        <f>Úver!U11</f>
        <v>0</v>
      </c>
      <c r="V30" s="165">
        <f>Úver!V11</f>
        <v>0</v>
      </c>
      <c r="W30" s="165">
        <f>Úver!W11</f>
        <v>0</v>
      </c>
      <c r="X30" s="165">
        <f>Úver!X11</f>
        <v>0</v>
      </c>
      <c r="Y30" s="165">
        <f>Úver!Y11</f>
        <v>0</v>
      </c>
      <c r="Z30" s="165">
        <f>Úver!Z11</f>
        <v>0</v>
      </c>
      <c r="AA30" s="165">
        <f>Úver!AA11</f>
        <v>0</v>
      </c>
      <c r="AB30" s="165">
        <f>Úver!AB11</f>
        <v>0</v>
      </c>
      <c r="AC30" s="165">
        <f>Úver!AC11</f>
        <v>0</v>
      </c>
      <c r="AD30" s="165">
        <f>Úver!AD11</f>
        <v>0</v>
      </c>
      <c r="AE30" s="165">
        <f>Úver!AE11</f>
        <v>0</v>
      </c>
      <c r="AF30" s="165">
        <f>Úver!AF11</f>
        <v>0</v>
      </c>
      <c r="AG30" s="165">
        <f>Úver!AG11</f>
        <v>0</v>
      </c>
      <c r="AH30" s="165">
        <f>Úver!AH11</f>
        <v>0</v>
      </c>
      <c r="AI30" s="165">
        <f>Úver!AI11</f>
        <v>0</v>
      </c>
      <c r="AJ30" s="165">
        <f>Úver!AJ11</f>
        <v>0</v>
      </c>
      <c r="AK30" s="165">
        <f>Úver!AK11</f>
        <v>0</v>
      </c>
      <c r="AL30" s="165" t="str">
        <f>IF(Úver!AL11=0,Úver!AL14,Úver!AL11)</f>
        <v/>
      </c>
      <c r="AM30" s="165" t="str">
        <f>IF(Úver!AM11=0,Úver!AM14,Úver!AM11)</f>
        <v/>
      </c>
      <c r="AN30" s="165" t="str">
        <f>IF(Úver!AN11=0,Úver!AN14,Úver!AN11)</f>
        <v/>
      </c>
      <c r="AO30" s="165" t="str">
        <f>IF(Úver!AO11=0,Úver!AO14,Úver!AO11)</f>
        <v/>
      </c>
    </row>
    <row r="31" spans="1:41" s="30" customFormat="1" x14ac:dyDescent="0.2">
      <c r="A31" s="164" t="s">
        <v>48</v>
      </c>
      <c r="B31" s="165">
        <f>Úver!B13</f>
        <v>3225.82</v>
      </c>
      <c r="C31" s="165">
        <f>Úver!C13</f>
        <v>2600.16</v>
      </c>
      <c r="D31" s="165">
        <f>Úver!D13</f>
        <v>1929.27</v>
      </c>
      <c r="E31" s="165">
        <f>Úver!E13</f>
        <v>1209.8699999999999</v>
      </c>
      <c r="F31" s="165">
        <f>Úver!F13</f>
        <v>438.48</v>
      </c>
      <c r="G31" s="165">
        <f>Úver!G13</f>
        <v>0</v>
      </c>
      <c r="H31" s="165">
        <f>Úver!H13</f>
        <v>0</v>
      </c>
      <c r="I31" s="165">
        <f>Úver!I13</f>
        <v>0</v>
      </c>
      <c r="J31" s="165">
        <f>Úver!J13</f>
        <v>0</v>
      </c>
      <c r="K31" s="165">
        <f>Úver!K13</f>
        <v>0</v>
      </c>
      <c r="L31" s="165">
        <f>Úver!L13</f>
        <v>0</v>
      </c>
      <c r="M31" s="165">
        <f>Úver!M13</f>
        <v>0</v>
      </c>
      <c r="N31" s="165">
        <f>Úver!N13</f>
        <v>0</v>
      </c>
      <c r="O31" s="165">
        <f>Úver!O13</f>
        <v>0</v>
      </c>
      <c r="P31" s="165">
        <f>Úver!P13</f>
        <v>0</v>
      </c>
      <c r="Q31" s="165">
        <f>Úver!Q13</f>
        <v>0</v>
      </c>
      <c r="R31" s="165">
        <f>Úver!R13</f>
        <v>0</v>
      </c>
      <c r="S31" s="165">
        <f>Úver!S13</f>
        <v>0</v>
      </c>
      <c r="T31" s="165">
        <f>Úver!T13</f>
        <v>0</v>
      </c>
      <c r="U31" s="165">
        <f>Úver!U13</f>
        <v>0</v>
      </c>
      <c r="V31" s="165">
        <f>Úver!V13</f>
        <v>0</v>
      </c>
      <c r="W31" s="165" t="str">
        <f>Úver!W13</f>
        <v/>
      </c>
      <c r="X31" s="165" t="str">
        <f>Úver!X13</f>
        <v/>
      </c>
      <c r="Y31" s="165" t="str">
        <f>Úver!Y13</f>
        <v/>
      </c>
      <c r="Z31" s="165" t="str">
        <f>Úver!Z13</f>
        <v/>
      </c>
      <c r="AA31" s="165" t="str">
        <f>Úver!AA13</f>
        <v/>
      </c>
      <c r="AB31" s="165" t="str">
        <f>Úver!AB13</f>
        <v/>
      </c>
      <c r="AC31" s="165" t="str">
        <f>Úver!AC13</f>
        <v/>
      </c>
      <c r="AD31" s="165" t="str">
        <f>Úver!AD13</f>
        <v/>
      </c>
      <c r="AE31" s="165" t="str">
        <f>Úver!AE13</f>
        <v/>
      </c>
      <c r="AF31" s="165" t="str">
        <f>Úver!AF13</f>
        <v/>
      </c>
      <c r="AG31" s="165" t="str">
        <f>Úver!AG13</f>
        <v/>
      </c>
      <c r="AH31" s="165" t="str">
        <f>Úver!AH13</f>
        <v/>
      </c>
      <c r="AI31" s="165" t="str">
        <f>Úver!AI13</f>
        <v/>
      </c>
      <c r="AJ31" s="165" t="str">
        <f>Úver!AJ13</f>
        <v/>
      </c>
      <c r="AK31" s="165" t="str">
        <f>Úver!AK13</f>
        <v/>
      </c>
      <c r="AL31" s="165" t="str">
        <f>Úver!AL13</f>
        <v/>
      </c>
      <c r="AM31" s="165" t="str">
        <f>Úver!AM13</f>
        <v/>
      </c>
      <c r="AN31" s="165" t="str">
        <f>Úver!AN13</f>
        <v/>
      </c>
      <c r="AO31" s="165" t="str">
        <f>Úver!AO13</f>
        <v/>
      </c>
    </row>
    <row r="32" spans="1:41" s="30" customFormat="1" x14ac:dyDescent="0.2">
      <c r="A32" s="164" t="s">
        <v>9</v>
      </c>
      <c r="B32" s="165">
        <v>0</v>
      </c>
      <c r="C32" s="165">
        <f>IF(C18="","",IF(B33&gt;0,B33,0))</f>
        <v>0</v>
      </c>
      <c r="D32" s="165">
        <f>IF(D18="","",IF(C33&gt;0,C33,0))</f>
        <v>0</v>
      </c>
      <c r="E32" s="165">
        <f t="shared" ref="E32:L32" si="7">IF(E18="","",IF(D33&gt;0,D33,0))</f>
        <v>0</v>
      </c>
      <c r="F32" s="165">
        <f>IF(F18="","",IF(E33&gt;0,E33,0))</f>
        <v>0</v>
      </c>
      <c r="G32" s="165">
        <f t="shared" si="7"/>
        <v>0</v>
      </c>
      <c r="H32" s="165">
        <f t="shared" si="7"/>
        <v>0</v>
      </c>
      <c r="I32" s="165">
        <f t="shared" si="7"/>
        <v>0</v>
      </c>
      <c r="J32" s="165">
        <f>IF(J18="","",IF(I33&gt;0,I33,0))</f>
        <v>0</v>
      </c>
      <c r="K32" s="165">
        <f t="shared" si="7"/>
        <v>0</v>
      </c>
      <c r="L32" s="165">
        <f t="shared" si="7"/>
        <v>0</v>
      </c>
      <c r="M32" s="165">
        <f t="shared" ref="M32" si="8">IF(M18="","",IF(L33&gt;0,L33,0))</f>
        <v>0</v>
      </c>
      <c r="N32" s="165">
        <f t="shared" ref="N32" si="9">IF(N18="","",IF(M33&gt;0,M33,0))</f>
        <v>0</v>
      </c>
      <c r="O32" s="165">
        <f t="shared" ref="O32" si="10">IF(O18="","",IF(N33&gt;0,N33,0))</f>
        <v>0</v>
      </c>
      <c r="P32" s="165">
        <f t="shared" ref="P32" si="11">IF(P18="","",IF(O33&gt;0,O33,0))</f>
        <v>0</v>
      </c>
      <c r="Q32" s="165">
        <f t="shared" ref="Q32" si="12">IF(Q18="","",IF(P33&gt;0,P33,0))</f>
        <v>0</v>
      </c>
      <c r="R32" s="165">
        <f t="shared" ref="R32" si="13">IF(R18="","",IF(Q33&gt;0,Q33,0))</f>
        <v>0</v>
      </c>
      <c r="S32" s="165">
        <f t="shared" ref="S32" si="14">IF(S18="","",IF(R33&gt;0,R33,0))</f>
        <v>0</v>
      </c>
      <c r="T32" s="165">
        <f t="shared" ref="T32" si="15">IF(T18="","",IF(S33&gt;0,S33,0))</f>
        <v>0</v>
      </c>
      <c r="U32" s="165">
        <f t="shared" ref="U32" si="16">IF(U18="","",IF(T33&gt;0,T33,0))</f>
        <v>0</v>
      </c>
      <c r="V32" s="165">
        <f t="shared" ref="V32" si="17">IF(V18="","",IF(U33&gt;0,U33,0))</f>
        <v>0</v>
      </c>
      <c r="W32" s="165" t="str">
        <f t="shared" ref="W32" si="18">IF(W18="","",IF(V33&gt;0,V33,0))</f>
        <v/>
      </c>
      <c r="X32" s="165" t="str">
        <f t="shared" ref="X32" si="19">IF(X18="","",IF(W33&gt;0,W33,0))</f>
        <v/>
      </c>
      <c r="Y32" s="165" t="str">
        <f t="shared" ref="Y32" si="20">IF(Y18="","",IF(X33&gt;0,X33,0))</f>
        <v/>
      </c>
      <c r="Z32" s="165" t="str">
        <f t="shared" ref="Z32" si="21">IF(Z18="","",IF(Y33&gt;0,Y33,0))</f>
        <v/>
      </c>
      <c r="AA32" s="165" t="str">
        <f t="shared" ref="AA32" si="22">IF(AA18="","",IF(Z33&gt;0,Z33,0))</f>
        <v/>
      </c>
      <c r="AB32" s="165" t="str">
        <f t="shared" ref="AB32" si="23">IF(AB18="","",IF(AA33&gt;0,AA33,0))</f>
        <v/>
      </c>
      <c r="AC32" s="165" t="str">
        <f t="shared" ref="AC32" si="24">IF(AC18="","",IF(AB33&gt;0,AB33,0))</f>
        <v/>
      </c>
      <c r="AD32" s="165" t="str">
        <f t="shared" ref="AD32" si="25">IF(AD18="","",IF(AC33&gt;0,AC33,0))</f>
        <v/>
      </c>
      <c r="AE32" s="165" t="str">
        <f t="shared" ref="AE32" si="26">IF(AE18="","",IF(AD33&gt;0,AD33,0))</f>
        <v/>
      </c>
      <c r="AF32" s="165" t="str">
        <f t="shared" ref="AF32" si="27">IF(AF18="","",IF(AE33&gt;0,AE33,0))</f>
        <v/>
      </c>
      <c r="AG32" s="165"/>
      <c r="AH32" s="165" t="str">
        <f t="shared" ref="AH32" si="28">IF(AH18="","",IF(AG33&gt;0,AG33,0))</f>
        <v/>
      </c>
      <c r="AI32" s="165" t="str">
        <f t="shared" ref="AI32" si="29">IF(AI18="","",IF(AH33&gt;0,AH33,0))</f>
        <v/>
      </c>
      <c r="AJ32" s="165" t="str">
        <f t="shared" ref="AJ32" si="30">IF(AJ18="","",IF(AI33&gt;0,AI33,0))</f>
        <v/>
      </c>
      <c r="AK32" s="165" t="str">
        <f t="shared" ref="AK32" si="31">IF(AK18="","",IF(AJ33&gt;0,AJ33,0))</f>
        <v/>
      </c>
      <c r="AL32" s="165" t="str">
        <f t="shared" ref="AL32" si="32">IF(AL18="","",IF(AK33&gt;0,AK33,0))</f>
        <v/>
      </c>
      <c r="AM32" s="165" t="str">
        <f t="shared" ref="AM32" si="33">IF(AM18="","",IF(AL33&gt;0,AL33,0))</f>
        <v/>
      </c>
      <c r="AN32" s="165" t="str">
        <f t="shared" ref="AN32" si="34">IF(AN18="","",IF(AM33&gt;0,AM33,0))</f>
        <v/>
      </c>
      <c r="AO32" s="165" t="str">
        <f t="shared" ref="AO32" si="35">IF(AO18="","",IF(AN33&gt;0,AN33,0))</f>
        <v/>
      </c>
    </row>
    <row r="33" spans="1:41" s="153" customFormat="1" ht="9.75" hidden="1" customHeight="1" x14ac:dyDescent="0.2">
      <c r="A33" s="67" t="s">
        <v>94</v>
      </c>
      <c r="B33" s="72">
        <f>(B22-B29-B31-B49*(IF($B26&gt;0,1-($B20/($B26+$B27)),0)))*0.22</f>
        <v>-6979.6804000000002</v>
      </c>
      <c r="C33" s="72">
        <f t="shared" ref="C33:AK33" si="36">(C22-C29-C31-C49*(IF($B26&gt;0,1-($B20/($B26+$B27)),0)))*0.22</f>
        <v>-6842.0352000000003</v>
      </c>
      <c r="D33" s="72">
        <f t="shared" si="36"/>
        <v>-6694.4394000000002</v>
      </c>
      <c r="E33" s="72">
        <f t="shared" si="36"/>
        <v>-6536.1714000000002</v>
      </c>
      <c r="F33" s="72">
        <f t="shared" si="36"/>
        <v>-6366.4655999999995</v>
      </c>
      <c r="G33" s="72">
        <f t="shared" si="36"/>
        <v>-6270</v>
      </c>
      <c r="H33" s="72">
        <f t="shared" si="36"/>
        <v>-6270</v>
      </c>
      <c r="I33" s="72">
        <f t="shared" si="36"/>
        <v>-6270</v>
      </c>
      <c r="J33" s="72">
        <f t="shared" si="36"/>
        <v>-6270</v>
      </c>
      <c r="K33" s="72">
        <f t="shared" si="36"/>
        <v>-6270</v>
      </c>
      <c r="L33" s="72">
        <f t="shared" si="36"/>
        <v>-6270</v>
      </c>
      <c r="M33" s="72">
        <f t="shared" si="36"/>
        <v>-6270</v>
      </c>
      <c r="N33" s="72">
        <f t="shared" si="36"/>
        <v>-6688</v>
      </c>
      <c r="O33" s="72">
        <f t="shared" si="36"/>
        <v>-6688</v>
      </c>
      <c r="P33" s="72">
        <f t="shared" si="36"/>
        <v>-6688</v>
      </c>
      <c r="Q33" s="72">
        <f t="shared" si="36"/>
        <v>-6688</v>
      </c>
      <c r="R33" s="72">
        <f t="shared" si="36"/>
        <v>-6688</v>
      </c>
      <c r="S33" s="72">
        <f t="shared" si="36"/>
        <v>-6688</v>
      </c>
      <c r="T33" s="72">
        <f t="shared" si="36"/>
        <v>-6270</v>
      </c>
      <c r="U33" s="72">
        <f t="shared" si="36"/>
        <v>-6270</v>
      </c>
      <c r="V33" s="72">
        <f t="shared" si="36"/>
        <v>-6270</v>
      </c>
      <c r="W33" s="72" t="e">
        <f t="shared" si="36"/>
        <v>#VALUE!</v>
      </c>
      <c r="X33" s="72" t="e">
        <f t="shared" si="36"/>
        <v>#VALUE!</v>
      </c>
      <c r="Y33" s="72" t="e">
        <f t="shared" si="36"/>
        <v>#VALUE!</v>
      </c>
      <c r="Z33" s="72" t="e">
        <f t="shared" si="36"/>
        <v>#VALUE!</v>
      </c>
      <c r="AA33" s="72" t="e">
        <f t="shared" si="36"/>
        <v>#VALUE!</v>
      </c>
      <c r="AB33" s="72" t="e">
        <f t="shared" si="36"/>
        <v>#VALUE!</v>
      </c>
      <c r="AC33" s="72" t="e">
        <f t="shared" si="36"/>
        <v>#VALUE!</v>
      </c>
      <c r="AD33" s="72" t="e">
        <f t="shared" si="36"/>
        <v>#VALUE!</v>
      </c>
      <c r="AE33" s="72" t="e">
        <f t="shared" si="36"/>
        <v>#VALUE!</v>
      </c>
      <c r="AF33" s="72" t="e">
        <f t="shared" si="36"/>
        <v>#VALUE!</v>
      </c>
      <c r="AG33" s="72" t="e">
        <f t="shared" si="36"/>
        <v>#VALUE!</v>
      </c>
      <c r="AH33" s="72" t="e">
        <f t="shared" si="36"/>
        <v>#VALUE!</v>
      </c>
      <c r="AI33" s="72" t="e">
        <f t="shared" si="36"/>
        <v>#VALUE!</v>
      </c>
      <c r="AJ33" s="72" t="e">
        <f t="shared" si="36"/>
        <v>#VALUE!</v>
      </c>
      <c r="AK33" s="72" t="e">
        <f t="shared" si="36"/>
        <v>#VALUE!</v>
      </c>
      <c r="AL33" s="72" t="e">
        <f t="shared" ref="AL33:AO33" si="37">(AL22-AL29-AL31-AL49*(IF($B26&gt;0,$B20/$B26,0)))*0.22</f>
        <v>#VALUE!</v>
      </c>
      <c r="AM33" s="72" t="e">
        <f t="shared" si="37"/>
        <v>#VALUE!</v>
      </c>
      <c r="AN33" s="72" t="e">
        <f t="shared" si="37"/>
        <v>#VALUE!</v>
      </c>
      <c r="AO33" s="72" t="e">
        <f t="shared" si="37"/>
        <v>#VALUE!</v>
      </c>
    </row>
    <row r="34" spans="1:41" s="30" customFormat="1" x14ac:dyDescent="0.2">
      <c r="A34" s="166" t="s">
        <v>11</v>
      </c>
      <c r="B34" s="165">
        <f>IF(B18="","",SUM(B26:B32))</f>
        <v>1264695.99</v>
      </c>
      <c r="C34" s="165">
        <f t="shared" ref="C34:L34" si="38">IF(C18="","",SUM(C26:C32))</f>
        <v>11880.72</v>
      </c>
      <c r="D34" s="165">
        <f t="shared" si="38"/>
        <v>11880.720000000001</v>
      </c>
      <c r="E34" s="165">
        <f t="shared" si="38"/>
        <v>11880.720000000001</v>
      </c>
      <c r="F34" s="165">
        <f t="shared" si="38"/>
        <v>11880.72</v>
      </c>
      <c r="G34" s="165">
        <f t="shared" si="38"/>
        <v>2000</v>
      </c>
      <c r="H34" s="165">
        <f t="shared" si="38"/>
        <v>0</v>
      </c>
      <c r="I34" s="165">
        <f t="shared" si="38"/>
        <v>0</v>
      </c>
      <c r="J34" s="165">
        <f t="shared" si="38"/>
        <v>0</v>
      </c>
      <c r="K34" s="165">
        <f t="shared" si="38"/>
        <v>0</v>
      </c>
      <c r="L34" s="165">
        <f t="shared" si="38"/>
        <v>7000</v>
      </c>
      <c r="M34" s="165">
        <f t="shared" ref="M34:AO34" si="39">IF(M18="","",SUM(M26:M32))</f>
        <v>0</v>
      </c>
      <c r="N34" s="165">
        <f t="shared" si="39"/>
        <v>12000</v>
      </c>
      <c r="O34" s="165">
        <f t="shared" si="39"/>
        <v>0</v>
      </c>
      <c r="P34" s="165">
        <f t="shared" si="39"/>
        <v>0</v>
      </c>
      <c r="Q34" s="165">
        <f t="shared" si="39"/>
        <v>2000</v>
      </c>
      <c r="R34" s="165">
        <f t="shared" si="39"/>
        <v>0</v>
      </c>
      <c r="S34" s="165">
        <f t="shared" si="39"/>
        <v>0</v>
      </c>
      <c r="T34" s="165">
        <f t="shared" si="39"/>
        <v>0</v>
      </c>
      <c r="U34" s="165">
        <f t="shared" si="39"/>
        <v>0</v>
      </c>
      <c r="V34" s="165">
        <f t="shared" si="39"/>
        <v>0</v>
      </c>
      <c r="W34" s="165" t="str">
        <f t="shared" si="39"/>
        <v/>
      </c>
      <c r="X34" s="165" t="str">
        <f t="shared" si="39"/>
        <v/>
      </c>
      <c r="Y34" s="165" t="str">
        <f t="shared" si="39"/>
        <v/>
      </c>
      <c r="Z34" s="165" t="str">
        <f t="shared" si="39"/>
        <v/>
      </c>
      <c r="AA34" s="165" t="str">
        <f t="shared" si="39"/>
        <v/>
      </c>
      <c r="AB34" s="165" t="str">
        <f t="shared" si="39"/>
        <v/>
      </c>
      <c r="AC34" s="165" t="str">
        <f t="shared" si="39"/>
        <v/>
      </c>
      <c r="AD34" s="165" t="str">
        <f t="shared" si="39"/>
        <v/>
      </c>
      <c r="AE34" s="165" t="str">
        <f t="shared" si="39"/>
        <v/>
      </c>
      <c r="AF34" s="165" t="str">
        <f t="shared" si="39"/>
        <v/>
      </c>
      <c r="AG34" s="165" t="str">
        <f t="shared" si="39"/>
        <v/>
      </c>
      <c r="AH34" s="165" t="str">
        <f t="shared" si="39"/>
        <v/>
      </c>
      <c r="AI34" s="165" t="str">
        <f t="shared" si="39"/>
        <v/>
      </c>
      <c r="AJ34" s="165" t="str">
        <f t="shared" si="39"/>
        <v/>
      </c>
      <c r="AK34" s="165" t="str">
        <f t="shared" si="39"/>
        <v/>
      </c>
      <c r="AL34" s="165" t="str">
        <f t="shared" si="39"/>
        <v/>
      </c>
      <c r="AM34" s="165" t="str">
        <f t="shared" si="39"/>
        <v/>
      </c>
      <c r="AN34" s="165" t="str">
        <f t="shared" si="39"/>
        <v/>
      </c>
      <c r="AO34" s="165" t="str">
        <f t="shared" si="39"/>
        <v/>
      </c>
    </row>
    <row r="35" spans="1:41" s="30" customFormat="1" x14ac:dyDescent="0.2">
      <c r="A35" s="166"/>
      <c r="B35" s="165"/>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row>
    <row r="36" spans="1:41" s="30" customFormat="1" x14ac:dyDescent="0.2">
      <c r="A36" s="166" t="s">
        <v>13</v>
      </c>
      <c r="B36" s="165">
        <f>IF(B18="","",B24-B34)</f>
        <v>-11880.719999999972</v>
      </c>
      <c r="C36" s="165">
        <f>IF(C18="","",C24-C34)</f>
        <v>14386.28</v>
      </c>
      <c r="D36" s="165">
        <f t="shared" ref="D36:L36" si="40">IF(D18="","",D24-D34)</f>
        <v>14386.279999999999</v>
      </c>
      <c r="E36" s="165">
        <f t="shared" si="40"/>
        <v>14386.279999999999</v>
      </c>
      <c r="F36" s="165">
        <f t="shared" si="40"/>
        <v>14386.28</v>
      </c>
      <c r="G36" s="165">
        <f t="shared" si="40"/>
        <v>24267</v>
      </c>
      <c r="H36" s="165">
        <f t="shared" si="40"/>
        <v>26267</v>
      </c>
      <c r="I36" s="165">
        <f t="shared" si="40"/>
        <v>26267</v>
      </c>
      <c r="J36" s="165">
        <f t="shared" si="40"/>
        <v>26267</v>
      </c>
      <c r="K36" s="165">
        <f t="shared" si="40"/>
        <v>26267</v>
      </c>
      <c r="L36" s="165">
        <f t="shared" si="40"/>
        <v>19267</v>
      </c>
      <c r="M36" s="165">
        <f t="shared" ref="M36:AO36" si="41">IF(M18="","",M24-M34)</f>
        <v>26267</v>
      </c>
      <c r="N36" s="165">
        <f t="shared" si="41"/>
        <v>14267</v>
      </c>
      <c r="O36" s="165">
        <f t="shared" si="41"/>
        <v>26267</v>
      </c>
      <c r="P36" s="165">
        <f t="shared" si="41"/>
        <v>26267</v>
      </c>
      <c r="Q36" s="165">
        <f t="shared" si="41"/>
        <v>24267</v>
      </c>
      <c r="R36" s="165">
        <f t="shared" si="41"/>
        <v>26267</v>
      </c>
      <c r="S36" s="165">
        <f t="shared" si="41"/>
        <v>26267</v>
      </c>
      <c r="T36" s="165">
        <f t="shared" si="41"/>
        <v>26267</v>
      </c>
      <c r="U36" s="165">
        <f t="shared" si="41"/>
        <v>26267</v>
      </c>
      <c r="V36" s="165">
        <f t="shared" si="41"/>
        <v>26267</v>
      </c>
      <c r="W36" s="165" t="str">
        <f t="shared" si="41"/>
        <v/>
      </c>
      <c r="X36" s="165" t="str">
        <f t="shared" si="41"/>
        <v/>
      </c>
      <c r="Y36" s="165" t="str">
        <f t="shared" si="41"/>
        <v/>
      </c>
      <c r="Z36" s="165" t="str">
        <f t="shared" si="41"/>
        <v/>
      </c>
      <c r="AA36" s="165" t="str">
        <f t="shared" si="41"/>
        <v/>
      </c>
      <c r="AB36" s="165" t="str">
        <f t="shared" si="41"/>
        <v/>
      </c>
      <c r="AC36" s="165" t="str">
        <f t="shared" si="41"/>
        <v/>
      </c>
      <c r="AD36" s="165" t="str">
        <f t="shared" si="41"/>
        <v/>
      </c>
      <c r="AE36" s="165" t="str">
        <f t="shared" si="41"/>
        <v/>
      </c>
      <c r="AF36" s="165" t="str">
        <f t="shared" si="41"/>
        <v/>
      </c>
      <c r="AG36" s="165" t="str">
        <f t="shared" si="41"/>
        <v/>
      </c>
      <c r="AH36" s="165" t="str">
        <f t="shared" si="41"/>
        <v/>
      </c>
      <c r="AI36" s="165" t="str">
        <f t="shared" si="41"/>
        <v/>
      </c>
      <c r="AJ36" s="165" t="str">
        <f t="shared" si="41"/>
        <v/>
      </c>
      <c r="AK36" s="165" t="str">
        <f t="shared" si="41"/>
        <v/>
      </c>
      <c r="AL36" s="165" t="str">
        <f t="shared" si="41"/>
        <v/>
      </c>
      <c r="AM36" s="165" t="str">
        <f t="shared" si="41"/>
        <v/>
      </c>
      <c r="AN36" s="165" t="str">
        <f t="shared" si="41"/>
        <v/>
      </c>
      <c r="AO36" s="165" t="str">
        <f t="shared" si="41"/>
        <v/>
      </c>
    </row>
    <row r="37" spans="1:41" s="31" customFormat="1" x14ac:dyDescent="0.2">
      <c r="A37" s="166" t="s">
        <v>171</v>
      </c>
      <c r="B37" s="168">
        <f>IF(B18="","",B36)</f>
        <v>-11880.719999999972</v>
      </c>
      <c r="C37" s="169">
        <f>IF(C18="","",B37+C36)</f>
        <v>2505.5600000000286</v>
      </c>
      <c r="D37" s="169">
        <f>IF(D18="","",C37+D36)</f>
        <v>16891.840000000026</v>
      </c>
      <c r="E37" s="169">
        <f t="shared" ref="E37:L37" si="42">IF(E18="","",D37+E36)</f>
        <v>31278.120000000024</v>
      </c>
      <c r="F37" s="169">
        <f>IF(F18="","",E37+F36)</f>
        <v>45664.400000000023</v>
      </c>
      <c r="G37" s="169">
        <f t="shared" si="42"/>
        <v>69931.400000000023</v>
      </c>
      <c r="H37" s="169">
        <f t="shared" si="42"/>
        <v>96198.400000000023</v>
      </c>
      <c r="I37" s="169">
        <f t="shared" si="42"/>
        <v>122465.40000000002</v>
      </c>
      <c r="J37" s="169">
        <f>IF(J18="","",I37+J36)</f>
        <v>148732.40000000002</v>
      </c>
      <c r="K37" s="169">
        <f t="shared" si="42"/>
        <v>174999.40000000002</v>
      </c>
      <c r="L37" s="169">
        <f t="shared" si="42"/>
        <v>194266.40000000002</v>
      </c>
      <c r="M37" s="169">
        <f t="shared" ref="M37" si="43">IF(M18="","",L37+M36)</f>
        <v>220533.40000000002</v>
      </c>
      <c r="N37" s="169">
        <f t="shared" ref="N37" si="44">IF(N18="","",M37+N36)</f>
        <v>234800.40000000002</v>
      </c>
      <c r="O37" s="169">
        <f t="shared" ref="O37" si="45">IF(O18="","",N37+O36)</f>
        <v>261067.40000000002</v>
      </c>
      <c r="P37" s="169">
        <f t="shared" ref="P37" si="46">IF(P18="","",O37+P36)</f>
        <v>287334.40000000002</v>
      </c>
      <c r="Q37" s="169">
        <f t="shared" ref="Q37" si="47">IF(Q18="","",P37+Q36)</f>
        <v>311601.40000000002</v>
      </c>
      <c r="R37" s="169">
        <f t="shared" ref="R37" si="48">IF(R18="","",Q37+R36)</f>
        <v>337868.4</v>
      </c>
      <c r="S37" s="169">
        <f t="shared" ref="S37" si="49">IF(S18="","",R37+S36)</f>
        <v>364135.4</v>
      </c>
      <c r="T37" s="169">
        <f t="shared" ref="T37" si="50">IF(T18="","",S37+T36)</f>
        <v>390402.4</v>
      </c>
      <c r="U37" s="169">
        <f t="shared" ref="U37" si="51">IF(U18="","",T37+U36)</f>
        <v>416669.4</v>
      </c>
      <c r="V37" s="169">
        <f t="shared" ref="V37" si="52">IF(V18="","",U37+V36)</f>
        <v>442936.4</v>
      </c>
      <c r="W37" s="169" t="str">
        <f t="shared" ref="W37" si="53">IF(W18="","",V37+W36)</f>
        <v/>
      </c>
      <c r="X37" s="169" t="str">
        <f t="shared" ref="X37" si="54">IF(X18="","",W37+X36)</f>
        <v/>
      </c>
      <c r="Y37" s="169" t="str">
        <f t="shared" ref="Y37" si="55">IF(Y18="","",X37+Y36)</f>
        <v/>
      </c>
      <c r="Z37" s="169" t="str">
        <f t="shared" ref="Z37" si="56">IF(Z18="","",Y37+Z36)</f>
        <v/>
      </c>
      <c r="AA37" s="169" t="str">
        <f t="shared" ref="AA37" si="57">IF(AA18="","",Z37+AA36)</f>
        <v/>
      </c>
      <c r="AB37" s="169" t="str">
        <f t="shared" ref="AB37" si="58">IF(AB18="","",AA37+AB36)</f>
        <v/>
      </c>
      <c r="AC37" s="169" t="str">
        <f t="shared" ref="AC37" si="59">IF(AC18="","",AB37+AC36)</f>
        <v/>
      </c>
      <c r="AD37" s="169" t="str">
        <f t="shared" ref="AD37" si="60">IF(AD18="","",AC37+AD36)</f>
        <v/>
      </c>
      <c r="AE37" s="169" t="str">
        <f t="shared" ref="AE37" si="61">IF(AE18="","",AD37+AE36)</f>
        <v/>
      </c>
      <c r="AF37" s="169" t="str">
        <f t="shared" ref="AF37" si="62">IF(AF18="","",AE37+AF36)</f>
        <v/>
      </c>
      <c r="AG37" s="169" t="str">
        <f t="shared" ref="AG37" si="63">IF(AG18="","",AF37+AG36)</f>
        <v/>
      </c>
      <c r="AH37" s="169" t="str">
        <f t="shared" ref="AH37" si="64">IF(AH18="","",AG37+AH36)</f>
        <v/>
      </c>
      <c r="AI37" s="169" t="str">
        <f t="shared" ref="AI37" si="65">IF(AI18="","",AH37+AI36)</f>
        <v/>
      </c>
      <c r="AJ37" s="169" t="str">
        <f t="shared" ref="AJ37" si="66">IF(AJ18="","",AI37+AJ36)</f>
        <v/>
      </c>
      <c r="AK37" s="169" t="str">
        <f t="shared" ref="AK37" si="67">IF(AK18="","",AJ37+AK36)</f>
        <v/>
      </c>
      <c r="AL37" s="169" t="str">
        <f t="shared" ref="AL37" si="68">IF(AL18="","",AK37+AL36)</f>
        <v/>
      </c>
      <c r="AM37" s="169" t="str">
        <f t="shared" ref="AM37" si="69">IF(AM18="","",AL37+AM36)</f>
        <v/>
      </c>
      <c r="AN37" s="169" t="str">
        <f t="shared" ref="AN37" si="70">IF(AN18="","",AM37+AN36)</f>
        <v/>
      </c>
      <c r="AO37" s="169" t="str">
        <f t="shared" ref="AO37" si="71">IF(AO18="","",AN37+AO36)</f>
        <v/>
      </c>
    </row>
    <row r="38" spans="1:41" s="30" customFormat="1" x14ac:dyDescent="0.2">
      <c r="A38" s="166"/>
      <c r="B38" s="170"/>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row>
    <row r="39" spans="1:41" s="29" customFormat="1" hidden="1" x14ac:dyDescent="0.2">
      <c r="A39" s="67" t="s">
        <v>0</v>
      </c>
      <c r="B39" s="67">
        <f>IF(B18="","",B22+'Príjmy z prevádzky - úspora'!D29-B29-B28+B47)</f>
        <v>0</v>
      </c>
      <c r="C39" s="67">
        <f>IF(C18="","",C22+'Príjmy z prevádzky - úspora'!E29-C29-C28+C47)</f>
        <v>0</v>
      </c>
      <c r="D39" s="67">
        <f>IF(D18="","",D22+'Príjmy z prevádzky - úspora'!F29-D29-D28+D47)</f>
        <v>0</v>
      </c>
      <c r="E39" s="67">
        <f>IF(E18="","",E22+'Príjmy z prevádzky - úspora'!G29-E29-E28+E47)</f>
        <v>0</v>
      </c>
      <c r="F39" s="67">
        <f>IF(F18="","",F22+'Príjmy z prevádzky - úspora'!H29-F29-F28+F47)</f>
        <v>0</v>
      </c>
      <c r="G39" s="67">
        <f>IF(G18="","",G22+'Príjmy z prevádzky - úspora'!I29-G29-G28+G47)</f>
        <v>-2000</v>
      </c>
      <c r="H39" s="67">
        <f>IF(H18="","",H22+'Príjmy z prevádzky - úspora'!J29-H29-H28+H47)</f>
        <v>0</v>
      </c>
      <c r="I39" s="67">
        <f>IF(I18="","",I22+'Príjmy z prevádzky - úspora'!K29-I29-I28+I47)</f>
        <v>0</v>
      </c>
      <c r="J39" s="67">
        <f>IF(J18="","",J22+'Príjmy z prevádzky - úspora'!L29-J29-J28+J47)</f>
        <v>0</v>
      </c>
      <c r="K39" s="67">
        <f>IF(K18="","",K22+'Príjmy z prevádzky - úspora'!M29-K29-K28+K47)</f>
        <v>0</v>
      </c>
      <c r="L39" s="67">
        <f>IF(L18="","",L22+'Príjmy z prevádzky - úspora'!N29-L29-L28+L47)</f>
        <v>-7000</v>
      </c>
      <c r="M39" s="67">
        <f>IF(M18="","",M22+'Príjmy z prevádzky - úspora'!O29-M29-M28+M47)</f>
        <v>0</v>
      </c>
      <c r="N39" s="67">
        <f>IF(N18="","",N22+'Príjmy z prevádzky - úspora'!P29-N29-N28+N47)</f>
        <v>-12000</v>
      </c>
      <c r="O39" s="67">
        <f>IF(O18="","",O22+'Príjmy z prevádzky - úspora'!Q29-O29-O28+O47)</f>
        <v>0</v>
      </c>
      <c r="P39" s="67">
        <f>IF(P18="","",P22+'Príjmy z prevádzky - úspora'!R29-P29-P28+P47)</f>
        <v>0</v>
      </c>
      <c r="Q39" s="67">
        <f>IF(Q18="","",Q22+'Príjmy z prevádzky - úspora'!S29-Q29-Q28+Q47)</f>
        <v>-2000</v>
      </c>
      <c r="R39" s="67">
        <f>IF(R18="","",R22+'Príjmy z prevádzky - úspora'!T29-R29-R28+R47)</f>
        <v>0</v>
      </c>
      <c r="S39" s="67">
        <f>IF(S18="","",S22+'Príjmy z prevádzky - úspora'!U29-S29-S28+S47)</f>
        <v>0</v>
      </c>
      <c r="T39" s="67">
        <f>IF(T18="","",T22+'Príjmy z prevádzky - úspora'!V29-T29-T28+T47)</f>
        <v>0</v>
      </c>
      <c r="U39" s="67">
        <f>IF(U18="","",U22+'Príjmy z prevádzky - úspora'!W29-U29-U28+U47)</f>
        <v>0</v>
      </c>
      <c r="V39" s="67">
        <f>IF(V18="","",V22+'Príjmy z prevádzky - úspora'!X29-V29-V28+V47)</f>
        <v>0</v>
      </c>
      <c r="W39" s="67" t="str">
        <f>IF(W18="","",W22+'Príjmy z prevádzky - úspora'!Y29-W29-W28+W47)</f>
        <v/>
      </c>
      <c r="X39" s="67" t="str">
        <f>IF(X18="","",X22+'Príjmy z prevádzky - úspora'!Z29-X29-X28+X47)</f>
        <v/>
      </c>
      <c r="Y39" s="67" t="str">
        <f>IF(Y18="","",Y22+'Príjmy z prevádzky - úspora'!AA29-Y29-Y28+Y47)</f>
        <v/>
      </c>
      <c r="Z39" s="67" t="str">
        <f>IF(Z18="","",Z22+'Príjmy z prevádzky - úspora'!AB29-Z29-Z28+Z47)</f>
        <v/>
      </c>
      <c r="AA39" s="67" t="str">
        <f>IF(AA18="","",AA22+'Príjmy z prevádzky - úspora'!AC29-AA29-AA28+AA47)</f>
        <v/>
      </c>
      <c r="AB39" s="67" t="str">
        <f>IF(AB18="","",AB22+'Príjmy z prevádzky - úspora'!AD29-AB29-AB28+AB47)</f>
        <v/>
      </c>
      <c r="AC39" s="67" t="str">
        <f>IF(AC18="","",AC22+'Príjmy z prevádzky - úspora'!AE29-AC29-AC28+AC47)</f>
        <v/>
      </c>
      <c r="AD39" s="67" t="str">
        <f>IF(AD18="","",AD22+'Príjmy z prevádzky - úspora'!AF29-AD29-AD28+AD47)</f>
        <v/>
      </c>
      <c r="AE39" s="67" t="str">
        <f>IF(AE18="","",AE22+'Príjmy z prevádzky - úspora'!AG29-AE29-AE28+AE47)</f>
        <v/>
      </c>
      <c r="AF39" s="67" t="str">
        <f>IF(AF18="","",AF22+'Príjmy z prevádzky - úspora'!AH29-AF29-AF28+AF47)</f>
        <v/>
      </c>
      <c r="AG39" s="67" t="str">
        <f>IF(AG18="","",AG22+'Príjmy z prevádzky - úspora'!AI29-AG29-AG28+AG47)</f>
        <v/>
      </c>
      <c r="AH39" s="67" t="str">
        <f>IF(AH18="","",AH22+'Príjmy z prevádzky - úspora'!AJ29-AH29-AH28+AH47)</f>
        <v/>
      </c>
      <c r="AI39" s="67" t="str">
        <f>IF(AI18="","",AI22+'Príjmy z prevádzky - úspora'!AK29-AI29-AI28+AI47)</f>
        <v/>
      </c>
      <c r="AJ39" s="67" t="str">
        <f>IF(AJ18="","",AJ22+'Príjmy z prevádzky - úspora'!AL29-AJ29-AJ28+AJ47)</f>
        <v/>
      </c>
      <c r="AK39" s="67" t="str">
        <f>IF(AK18="","",AK22+'Príjmy z prevádzky - úspora'!AM29-AK29-AK28+AK47)</f>
        <v/>
      </c>
      <c r="AL39" s="67" t="str">
        <f>IF(AL18="","",AL22+'Príjmy z prevádzky - úspora'!AN29-AL29-AL28+AL47)</f>
        <v/>
      </c>
      <c r="AM39" s="67" t="str">
        <f>IF(AM18="","",AM22+'Príjmy z prevádzky - úspora'!AO29-AM29-AM28+AM47)</f>
        <v/>
      </c>
      <c r="AN39" s="67" t="str">
        <f>IF(AN18="","",AN22+'Príjmy z prevádzky - úspora'!AP29-AN29-AN28+AN47)</f>
        <v/>
      </c>
      <c r="AO39" s="67" t="str">
        <f>IF(AO18="","",AO22+'Príjmy z prevádzky - úspora'!AQ29-AO29-AO28+AO47)</f>
        <v/>
      </c>
    </row>
    <row r="40" spans="1:41" s="29" customFormat="1" hidden="1" x14ac:dyDescent="0.2">
      <c r="A40" s="67" t="s">
        <v>6</v>
      </c>
      <c r="B40" s="67"/>
      <c r="C40" s="144" t="e">
        <f>IF(C18="","",(C22+C23)/(B23+B22)-1)</f>
        <v>#DIV/0!</v>
      </c>
      <c r="D40" s="144">
        <f t="shared" ref="D40:AK40" si="72">IF(D18="","",(D22+D23)/(C23+C22)-1)</f>
        <v>0</v>
      </c>
      <c r="E40" s="144">
        <f t="shared" si="72"/>
        <v>0</v>
      </c>
      <c r="F40" s="144">
        <f t="shared" si="72"/>
        <v>0</v>
      </c>
      <c r="G40" s="144">
        <f t="shared" si="72"/>
        <v>0</v>
      </c>
      <c r="H40" s="144">
        <f t="shared" si="72"/>
        <v>0</v>
      </c>
      <c r="I40" s="144">
        <f t="shared" si="72"/>
        <v>0</v>
      </c>
      <c r="J40" s="144">
        <f t="shared" si="72"/>
        <v>0</v>
      </c>
      <c r="K40" s="144">
        <f t="shared" si="72"/>
        <v>0</v>
      </c>
      <c r="L40" s="144">
        <f t="shared" si="72"/>
        <v>0</v>
      </c>
      <c r="M40" s="144">
        <f t="shared" si="72"/>
        <v>0</v>
      </c>
      <c r="N40" s="144">
        <f t="shared" si="72"/>
        <v>0</v>
      </c>
      <c r="O40" s="144">
        <f t="shared" si="72"/>
        <v>0</v>
      </c>
      <c r="P40" s="144">
        <f t="shared" si="72"/>
        <v>0</v>
      </c>
      <c r="Q40" s="144">
        <f t="shared" si="72"/>
        <v>0</v>
      </c>
      <c r="R40" s="144">
        <f t="shared" si="72"/>
        <v>0</v>
      </c>
      <c r="S40" s="144">
        <f t="shared" si="72"/>
        <v>0</v>
      </c>
      <c r="T40" s="144">
        <f t="shared" si="72"/>
        <v>0</v>
      </c>
      <c r="U40" s="144">
        <f t="shared" si="72"/>
        <v>0</v>
      </c>
      <c r="V40" s="144">
        <f t="shared" si="72"/>
        <v>0</v>
      </c>
      <c r="W40" s="144" t="str">
        <f t="shared" si="72"/>
        <v/>
      </c>
      <c r="X40" s="144" t="str">
        <f t="shared" si="72"/>
        <v/>
      </c>
      <c r="Y40" s="144" t="str">
        <f t="shared" si="72"/>
        <v/>
      </c>
      <c r="Z40" s="144" t="str">
        <f t="shared" si="72"/>
        <v/>
      </c>
      <c r="AA40" s="144" t="str">
        <f t="shared" si="72"/>
        <v/>
      </c>
      <c r="AB40" s="144" t="str">
        <f t="shared" si="72"/>
        <v/>
      </c>
      <c r="AC40" s="144" t="str">
        <f t="shared" si="72"/>
        <v/>
      </c>
      <c r="AD40" s="144" t="str">
        <f t="shared" si="72"/>
        <v/>
      </c>
      <c r="AE40" s="144" t="str">
        <f t="shared" si="72"/>
        <v/>
      </c>
      <c r="AF40" s="144" t="str">
        <f t="shared" si="72"/>
        <v/>
      </c>
      <c r="AG40" s="144" t="str">
        <f t="shared" si="72"/>
        <v/>
      </c>
      <c r="AH40" s="144" t="str">
        <f t="shared" si="72"/>
        <v/>
      </c>
      <c r="AI40" s="144" t="str">
        <f t="shared" si="72"/>
        <v/>
      </c>
      <c r="AJ40" s="144" t="str">
        <f t="shared" si="72"/>
        <v/>
      </c>
      <c r="AK40" s="144" t="str">
        <f t="shared" si="72"/>
        <v/>
      </c>
      <c r="AL40" s="144" t="str">
        <f t="shared" ref="AL40" si="73">IF(AL18="","",AL22/AK22-1)</f>
        <v/>
      </c>
      <c r="AM40" s="144" t="str">
        <f t="shared" ref="AM40" si="74">IF(AM18="","",AM22/AL22-1)</f>
        <v/>
      </c>
      <c r="AN40" s="144" t="str">
        <f t="shared" ref="AN40" si="75">IF(AN18="","",AN22/AM22-1)</f>
        <v/>
      </c>
      <c r="AO40" s="144" t="str">
        <f t="shared" ref="AO40" si="76">IF(AO18="","",AO22/AN22-1)</f>
        <v/>
      </c>
    </row>
    <row r="41" spans="1:41" s="29" customFormat="1" hidden="1" x14ac:dyDescent="0.2">
      <c r="A41" s="67" t="s">
        <v>5</v>
      </c>
      <c r="B41" s="67"/>
      <c r="C41" s="144" t="e">
        <f>IF(C18="","",C29/B29-1)</f>
        <v>#DIV/0!</v>
      </c>
      <c r="D41" s="144" t="e">
        <f>IF(D18="","",D29/C29-1)</f>
        <v>#DIV/0!</v>
      </c>
      <c r="E41" s="144" t="e">
        <f t="shared" ref="E41:L41" si="77">IF(E18="","",E29/D29-1)</f>
        <v>#DIV/0!</v>
      </c>
      <c r="F41" s="144" t="e">
        <f>IF(F18="","",F29/E29-1)</f>
        <v>#DIV/0!</v>
      </c>
      <c r="G41" s="144" t="e">
        <f t="shared" si="77"/>
        <v>#DIV/0!</v>
      </c>
      <c r="H41" s="144" t="e">
        <f t="shared" si="77"/>
        <v>#DIV/0!</v>
      </c>
      <c r="I41" s="144" t="e">
        <f t="shared" si="77"/>
        <v>#DIV/0!</v>
      </c>
      <c r="J41" s="144" t="e">
        <f>IF(J18="","",J29/I29-1)</f>
        <v>#DIV/0!</v>
      </c>
      <c r="K41" s="144" t="e">
        <f t="shared" si="77"/>
        <v>#DIV/0!</v>
      </c>
      <c r="L41" s="144" t="e">
        <f t="shared" si="77"/>
        <v>#DIV/0!</v>
      </c>
      <c r="M41" s="144" t="e">
        <f t="shared" ref="M41" si="78">IF(M18="","",M29/L29-1)</f>
        <v>#DIV/0!</v>
      </c>
      <c r="N41" s="144" t="e">
        <f t="shared" ref="N41" si="79">IF(N18="","",N29/M29-1)</f>
        <v>#DIV/0!</v>
      </c>
      <c r="O41" s="144" t="e">
        <f t="shared" ref="O41" si="80">IF(O18="","",O29/N29-1)</f>
        <v>#DIV/0!</v>
      </c>
      <c r="P41" s="144" t="e">
        <f t="shared" ref="P41" si="81">IF(P18="","",P29/O29-1)</f>
        <v>#DIV/0!</v>
      </c>
      <c r="Q41" s="144" t="e">
        <f t="shared" ref="Q41" si="82">IF(Q18="","",Q29/P29-1)</f>
        <v>#DIV/0!</v>
      </c>
      <c r="R41" s="144" t="e">
        <f t="shared" ref="R41" si="83">IF(R18="","",R29/Q29-1)</f>
        <v>#DIV/0!</v>
      </c>
      <c r="S41" s="144" t="e">
        <f t="shared" ref="S41" si="84">IF(S18="","",S29/R29-1)</f>
        <v>#DIV/0!</v>
      </c>
      <c r="T41" s="144" t="e">
        <f t="shared" ref="T41" si="85">IF(T18="","",T29/S29-1)</f>
        <v>#DIV/0!</v>
      </c>
      <c r="U41" s="144" t="e">
        <f t="shared" ref="U41" si="86">IF(U18="","",U29/T29-1)</f>
        <v>#DIV/0!</v>
      </c>
      <c r="V41" s="144" t="e">
        <f t="shared" ref="V41" si="87">IF(V18="","",V29/U29-1)</f>
        <v>#DIV/0!</v>
      </c>
      <c r="W41" s="144" t="str">
        <f t="shared" ref="W41" si="88">IF(W18="","",W29/V29-1)</f>
        <v/>
      </c>
      <c r="X41" s="144" t="str">
        <f t="shared" ref="X41" si="89">IF(X18="","",X29/W29-1)</f>
        <v/>
      </c>
      <c r="Y41" s="144" t="str">
        <f t="shared" ref="Y41" si="90">IF(Y18="","",Y29/X29-1)</f>
        <v/>
      </c>
      <c r="Z41" s="144" t="str">
        <f t="shared" ref="Z41" si="91">IF(Z18="","",Z29/Y29-1)</f>
        <v/>
      </c>
      <c r="AA41" s="144" t="str">
        <f t="shared" ref="AA41" si="92">IF(AA18="","",AA29/Z29-1)</f>
        <v/>
      </c>
      <c r="AB41" s="144" t="str">
        <f t="shared" ref="AB41" si="93">IF(AB18="","",AB29/AA29-1)</f>
        <v/>
      </c>
      <c r="AC41" s="144" t="str">
        <f t="shared" ref="AC41" si="94">IF(AC18="","",AC29/AB29-1)</f>
        <v/>
      </c>
      <c r="AD41" s="144" t="str">
        <f t="shared" ref="AD41" si="95">IF(AD18="","",AD29/AC29-1)</f>
        <v/>
      </c>
      <c r="AE41" s="144" t="str">
        <f t="shared" ref="AE41" si="96">IF(AE18="","",AE29/AD29-1)</f>
        <v/>
      </c>
      <c r="AF41" s="144" t="str">
        <f t="shared" ref="AF41" si="97">IF(AF18="","",AF29/AE29-1)</f>
        <v/>
      </c>
      <c r="AG41" s="144" t="str">
        <f t="shared" ref="AG41" si="98">IF(AG18="","",AG29/AF29-1)</f>
        <v/>
      </c>
      <c r="AH41" s="144" t="str">
        <f t="shared" ref="AH41" si="99">IF(AH18="","",AH29/AG29-1)</f>
        <v/>
      </c>
      <c r="AI41" s="144" t="str">
        <f t="shared" ref="AI41" si="100">IF(AI18="","",AI29/AH29-1)</f>
        <v/>
      </c>
      <c r="AJ41" s="144" t="str">
        <f t="shared" ref="AJ41" si="101">IF(AJ18="","",AJ29/AI29-1)</f>
        <v/>
      </c>
      <c r="AK41" s="144" t="str">
        <f t="shared" ref="AK41" si="102">IF(AK18="","",AK29/AJ29-1)</f>
        <v/>
      </c>
      <c r="AL41" s="144" t="str">
        <f t="shared" ref="AL41" si="103">IF(AL18="","",AL29/AK29-1)</f>
        <v/>
      </c>
      <c r="AM41" s="144" t="str">
        <f t="shared" ref="AM41" si="104">IF(AM18="","",AM29/AL29-1)</f>
        <v/>
      </c>
      <c r="AN41" s="144" t="str">
        <f t="shared" ref="AN41" si="105">IF(AN18="","",AN29/AM29-1)</f>
        <v/>
      </c>
      <c r="AO41" s="144" t="str">
        <f t="shared" ref="AO41" si="106">IF(AO18="","",AO29/AN29-1)</f>
        <v/>
      </c>
    </row>
    <row r="42" spans="1:41" s="29" customFormat="1" hidden="1" x14ac:dyDescent="0.2">
      <c r="A42" s="67" t="s">
        <v>7</v>
      </c>
      <c r="B42" s="67"/>
      <c r="C42" s="144" t="e">
        <f>IF(C18="","",C39/B39-1)</f>
        <v>#DIV/0!</v>
      </c>
      <c r="D42" s="144" t="e">
        <f>IF(D18="","",D39/C39-1)</f>
        <v>#DIV/0!</v>
      </c>
      <c r="E42" s="144" t="e">
        <f t="shared" ref="E42:L42" si="107">IF(E18="","",E39/D39-1)</f>
        <v>#DIV/0!</v>
      </c>
      <c r="F42" s="144" t="e">
        <f>IF(F18="","",F39/E39-1)</f>
        <v>#DIV/0!</v>
      </c>
      <c r="G42" s="144" t="e">
        <f t="shared" si="107"/>
        <v>#DIV/0!</v>
      </c>
      <c r="H42" s="144">
        <f t="shared" si="107"/>
        <v>-1</v>
      </c>
      <c r="I42" s="144" t="e">
        <f t="shared" si="107"/>
        <v>#DIV/0!</v>
      </c>
      <c r="J42" s="144" t="e">
        <f>IF(J18="","",J39/I39-1)</f>
        <v>#DIV/0!</v>
      </c>
      <c r="K42" s="144" t="e">
        <f t="shared" si="107"/>
        <v>#DIV/0!</v>
      </c>
      <c r="L42" s="144" t="e">
        <f t="shared" si="107"/>
        <v>#DIV/0!</v>
      </c>
      <c r="M42" s="144">
        <f t="shared" ref="M42" si="108">IF(M18="","",M39/L39-1)</f>
        <v>-1</v>
      </c>
      <c r="N42" s="144" t="e">
        <f t="shared" ref="N42" si="109">IF(N18="","",N39/M39-1)</f>
        <v>#DIV/0!</v>
      </c>
      <c r="O42" s="144">
        <f t="shared" ref="O42" si="110">IF(O18="","",O39/N39-1)</f>
        <v>-1</v>
      </c>
      <c r="P42" s="144" t="e">
        <f t="shared" ref="P42" si="111">IF(P18="","",P39/O39-1)</f>
        <v>#DIV/0!</v>
      </c>
      <c r="Q42" s="144" t="e">
        <f t="shared" ref="Q42" si="112">IF(Q18="","",Q39/P39-1)</f>
        <v>#DIV/0!</v>
      </c>
      <c r="R42" s="144">
        <f t="shared" ref="R42" si="113">IF(R18="","",R39/Q39-1)</f>
        <v>-1</v>
      </c>
      <c r="S42" s="144" t="e">
        <f t="shared" ref="S42" si="114">IF(S18="","",S39/R39-1)</f>
        <v>#DIV/0!</v>
      </c>
      <c r="T42" s="144" t="e">
        <f t="shared" ref="T42" si="115">IF(T18="","",T39/S39-1)</f>
        <v>#DIV/0!</v>
      </c>
      <c r="U42" s="144" t="e">
        <f t="shared" ref="U42" si="116">IF(U18="","",U39/T39-1)</f>
        <v>#DIV/0!</v>
      </c>
      <c r="V42" s="144" t="e">
        <f t="shared" ref="V42" si="117">IF(V18="","",V39/U39-1)</f>
        <v>#DIV/0!</v>
      </c>
      <c r="W42" s="144" t="str">
        <f t="shared" ref="W42" si="118">IF(W18="","",W39/V39-1)</f>
        <v/>
      </c>
      <c r="X42" s="144" t="str">
        <f t="shared" ref="X42" si="119">IF(X18="","",X39/W39-1)</f>
        <v/>
      </c>
      <c r="Y42" s="144" t="str">
        <f t="shared" ref="Y42" si="120">IF(Y18="","",Y39/X39-1)</f>
        <v/>
      </c>
      <c r="Z42" s="144" t="str">
        <f t="shared" ref="Z42" si="121">IF(Z18="","",Z39/Y39-1)</f>
        <v/>
      </c>
      <c r="AA42" s="144" t="str">
        <f t="shared" ref="AA42" si="122">IF(AA18="","",AA39/Z39-1)</f>
        <v/>
      </c>
      <c r="AB42" s="144" t="str">
        <f t="shared" ref="AB42" si="123">IF(AB18="","",AB39/AA39-1)</f>
        <v/>
      </c>
      <c r="AC42" s="144" t="str">
        <f t="shared" ref="AC42" si="124">IF(AC18="","",AC39/AB39-1)</f>
        <v/>
      </c>
      <c r="AD42" s="144" t="str">
        <f t="shared" ref="AD42" si="125">IF(AD18="","",AD39/AC39-1)</f>
        <v/>
      </c>
      <c r="AE42" s="144" t="str">
        <f t="shared" ref="AE42" si="126">IF(AE18="","",AE39/AD39-1)</f>
        <v/>
      </c>
      <c r="AF42" s="144" t="str">
        <f t="shared" ref="AF42" si="127">IF(AF18="","",AF39/AE39-1)</f>
        <v/>
      </c>
      <c r="AG42" s="144" t="str">
        <f t="shared" ref="AG42" si="128">IF(AG18="","",AG39/AF39-1)</f>
        <v/>
      </c>
      <c r="AH42" s="144" t="str">
        <f t="shared" ref="AH42" si="129">IF(AH18="","",AH39/AG39-1)</f>
        <v/>
      </c>
      <c r="AI42" s="144" t="str">
        <f t="shared" ref="AI42" si="130">IF(AI18="","",AI39/AH39-1)</f>
        <v/>
      </c>
      <c r="AJ42" s="144" t="str">
        <f t="shared" ref="AJ42" si="131">IF(AJ18="","",AJ39/AI39-1)</f>
        <v/>
      </c>
      <c r="AK42" s="144" t="str">
        <f t="shared" ref="AK42" si="132">IF(AK18="","",AK39/AJ39-1)</f>
        <v/>
      </c>
      <c r="AL42" s="144" t="str">
        <f t="shared" ref="AL42" si="133">IF(AL18="","",AL39/AK39-1)</f>
        <v/>
      </c>
      <c r="AM42" s="144" t="str">
        <f t="shared" ref="AM42" si="134">IF(AM18="","",AM39/AL39-1)</f>
        <v/>
      </c>
      <c r="AN42" s="144" t="str">
        <f t="shared" ref="AN42" si="135">IF(AN18="","",AN39/AM39-1)</f>
        <v/>
      </c>
      <c r="AO42" s="144" t="str">
        <f t="shared" ref="AO42" si="136">IF(AO18="","",AO39/AN39-1)</f>
        <v/>
      </c>
    </row>
    <row r="43" spans="1:41" s="30" customFormat="1" x14ac:dyDescent="0.2">
      <c r="A43" s="164"/>
      <c r="B43" s="164"/>
      <c r="C43" s="164"/>
      <c r="D43" s="164"/>
      <c r="E43" s="164"/>
      <c r="F43" s="164"/>
      <c r="G43" s="172"/>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row>
    <row r="44" spans="1:41" s="30" customFormat="1" x14ac:dyDescent="0.2">
      <c r="A44" s="166" t="s">
        <v>10</v>
      </c>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row>
    <row r="45" spans="1:41" s="30" customFormat="1" x14ac:dyDescent="0.2">
      <c r="A45" s="164" t="s">
        <v>72</v>
      </c>
      <c r="B45" s="165">
        <f>IF(B18&gt;2023,0,VLOOKUP(B18,'Investičné výdavky'!$A$92:$G$101,7,FALSE))</f>
        <v>0</v>
      </c>
      <c r="C45" s="165">
        <f>IF(C18&gt;2023,0,VLOOKUP(C18,'Investičné výdavky'!$A$92:$G$101,7,FALSE))</f>
        <v>0</v>
      </c>
      <c r="D45" s="165">
        <f>IF(D18&gt;2023,0,VLOOKUP(D18,'Investičné výdavky'!$A$92:$G$101,7,FALSE))</f>
        <v>0</v>
      </c>
      <c r="E45" s="165">
        <f>IF(E18&gt;2023,0,VLOOKUP(E18,'Investičné výdavky'!$A$92:$G$101,7,FALSE))</f>
        <v>0</v>
      </c>
      <c r="F45" s="165">
        <f>IF(F18&gt;2023,0,VLOOKUP(F18,'Investičné výdavky'!$A$92:$G$101,7,FALSE))</f>
        <v>0</v>
      </c>
      <c r="G45" s="165">
        <f>IF(G18&gt;2023,0,VLOOKUP(G18,'Investičné výdavky'!$A$92:$G$101,7,FALSE))</f>
        <v>0</v>
      </c>
      <c r="H45" s="165">
        <f>IF(H18&gt;2023,0,VLOOKUP(H18,'Investičné výdavky'!$A$92:$G$101,7,FALSE))</f>
        <v>0</v>
      </c>
      <c r="I45" s="165">
        <f>IF(I18&gt;2023,0,VLOOKUP(I18,'Investičné výdavky'!$A$92:$G$101,7,FALSE))</f>
        <v>0</v>
      </c>
      <c r="J45" s="165">
        <f>IF(J18&gt;2023,0,VLOOKUP(J18,'Investičné výdavky'!$A$92:$G$101,7,FALSE))</f>
        <v>0</v>
      </c>
      <c r="K45" s="165">
        <f>IF(K18&gt;2023,0,VLOOKUP(K18,'Investičné výdavky'!$A$92:$G$101,7,FALSE))</f>
        <v>0</v>
      </c>
      <c r="L45" s="165">
        <f>IF(L18&gt;2023,0,VLOOKUP(L18,'Investičné výdavky'!$A$92:$G$101,7,FALSE))</f>
        <v>0</v>
      </c>
      <c r="M45" s="165">
        <f>IF(M18&gt;2023,0,VLOOKUP(M18,'Investičné výdavky'!$A$92:$G$101,7,FALSE))</f>
        <v>0</v>
      </c>
      <c r="N45" s="165">
        <f>IF(N18&gt;2023,0,VLOOKUP(N18,'Investičné výdavky'!$A$92:$G$101,7,FALSE))</f>
        <v>0</v>
      </c>
      <c r="O45" s="165">
        <f>IF(O18&gt;2023,0,VLOOKUP(O18,'Investičné výdavky'!$A$92:$G$101,7,FALSE))</f>
        <v>0</v>
      </c>
      <c r="P45" s="165">
        <f>IF(P18&gt;2023,0,VLOOKUP(P18,'Investičné výdavky'!$A$92:$G$101,7,FALSE))</f>
        <v>0</v>
      </c>
      <c r="Q45" s="165">
        <f>IF(Q18&gt;2023,0,VLOOKUP(Q18,'Investičné výdavky'!$A$92:$G$101,7,FALSE))</f>
        <v>0</v>
      </c>
      <c r="R45" s="165">
        <f>IF(R18&gt;2023,0,VLOOKUP(R18,'Investičné výdavky'!$A$92:$G$101,7,FALSE))</f>
        <v>0</v>
      </c>
      <c r="S45" s="165">
        <f>IF(S18&gt;2023,0,VLOOKUP(S18,'Investičné výdavky'!$A$92:$G$101,7,FALSE))</f>
        <v>0</v>
      </c>
      <c r="T45" s="165">
        <f>IF(T18&gt;2023,0,VLOOKUP(T18,'Investičné výdavky'!$A$92:$G$101,7,FALSE))</f>
        <v>0</v>
      </c>
      <c r="U45" s="165">
        <f>IF(U18&gt;2023,0,VLOOKUP(U18,'Investičné výdavky'!$A$92:$G$101,7,FALSE))</f>
        <v>0</v>
      </c>
      <c r="V45" s="165">
        <f>IF(V18&gt;2023,0,VLOOKUP(V18,'Investičné výdavky'!$A$92:$G$101,7,FALSE))</f>
        <v>0</v>
      </c>
      <c r="W45" s="165">
        <f>IF(W18&gt;2023,0,VLOOKUP(W18,'Investičné výdavky'!$A$92:$G$101,7,FALSE))</f>
        <v>0</v>
      </c>
      <c r="X45" s="165">
        <f>IF(X18&gt;2023,0,VLOOKUP(X18,'Investičné výdavky'!$A$92:$G$101,7,FALSE))</f>
        <v>0</v>
      </c>
      <c r="Y45" s="165">
        <f>IF(Y18&gt;2023,0,VLOOKUP(Y18,'Investičné výdavky'!$A$92:$G$101,7,FALSE))</f>
        <v>0</v>
      </c>
      <c r="Z45" s="165">
        <f>IF(Z18&gt;2023,0,VLOOKUP(Z18,'Investičné výdavky'!$A$92:$G$101,7,FALSE))</f>
        <v>0</v>
      </c>
      <c r="AA45" s="165">
        <f>IF(AA18&gt;2023,0,VLOOKUP(AA18,'Investičné výdavky'!$A$92:$G$101,7,FALSE))</f>
        <v>0</v>
      </c>
      <c r="AB45" s="165">
        <f>IF(AB18&gt;2023,0,VLOOKUP(AB18,'Investičné výdavky'!$A$92:$G$101,7,FALSE))</f>
        <v>0</v>
      </c>
      <c r="AC45" s="165">
        <f>IF(AC18&gt;2023,0,VLOOKUP(AC18,'Investičné výdavky'!$A$92:$G$101,7,FALSE))</f>
        <v>0</v>
      </c>
      <c r="AD45" s="165">
        <f>IF(AD18&gt;2023,0,VLOOKUP(AD18,'Investičné výdavky'!$A$92:$G$101,7,FALSE))</f>
        <v>0</v>
      </c>
      <c r="AE45" s="165">
        <f>IF(AE18&gt;2023,0,VLOOKUP(AE18,'Investičné výdavky'!$A$92:$G$101,7,FALSE))</f>
        <v>0</v>
      </c>
      <c r="AF45" s="165">
        <f>IF(AF18&gt;2023,0,VLOOKUP(AF18,'Investičné výdavky'!$A$92:$G$101,7,FALSE))</f>
        <v>0</v>
      </c>
      <c r="AG45" s="165">
        <f>IF(AG18&gt;2023,0,VLOOKUP(AG18,'Investičné výdavky'!$A$92:$G$101,7,FALSE))</f>
        <v>0</v>
      </c>
      <c r="AH45" s="165">
        <f>IF(AH18&gt;2023,0,VLOOKUP(AH18,'Investičné výdavky'!$A$92:$G$101,7,FALSE))</f>
        <v>0</v>
      </c>
      <c r="AI45" s="165">
        <f>IF(AI18&gt;2023,0,VLOOKUP(AI18,'Investičné výdavky'!$A$92:$G$101,7,FALSE))</f>
        <v>0</v>
      </c>
      <c r="AJ45" s="165">
        <f>IF(AJ18&gt;2023,0,VLOOKUP(AJ18,'Investičné výdavky'!$A$92:$G$101,7,FALSE))</f>
        <v>0</v>
      </c>
      <c r="AK45" s="165">
        <f>IF(AK18&gt;2023,0,VLOOKUP(AK18,'Investičné výdavky'!$A$92:$G$101,7,FALSE))</f>
        <v>0</v>
      </c>
      <c r="AL45" s="165">
        <f>IF(AL18&gt;2023,0,VLOOKUP(AL18,'Investičné výdavky'!$A$92:$G$101,7,FALSE))</f>
        <v>0</v>
      </c>
      <c r="AM45" s="165">
        <f>IF(AM18&gt;2023,0,VLOOKUP(AM18,'Investičné výdavky'!$A$92:$G$101,7,FALSE))</f>
        <v>0</v>
      </c>
      <c r="AN45" s="165">
        <f>IF(AN18&gt;2023,0,VLOOKUP(AN18,'Investičné výdavky'!$A$92:$G$101,7,FALSE))</f>
        <v>0</v>
      </c>
      <c r="AO45" s="165">
        <f>IF(AO18&gt;2023,0,VLOOKUP(AO18,'Investičné výdavky'!$A$92:$G$101,7,FALSE))</f>
        <v>0</v>
      </c>
    </row>
    <row r="46" spans="1:41" s="277" customFormat="1" hidden="1" x14ac:dyDescent="0.2">
      <c r="A46" s="67" t="s">
        <v>53</v>
      </c>
      <c r="B46" s="293">
        <f>IF(B18="","",B26+B27-B45+B48)</f>
        <v>1252815.27</v>
      </c>
      <c r="C46" s="293">
        <f t="shared" ref="C46:L46" si="137">IF(C18="","",C26+C27-C45+C48)</f>
        <v>0</v>
      </c>
      <c r="D46" s="293">
        <f t="shared" si="137"/>
        <v>0</v>
      </c>
      <c r="E46" s="293">
        <f t="shared" si="137"/>
        <v>0</v>
      </c>
      <c r="F46" s="293">
        <f t="shared" si="137"/>
        <v>0</v>
      </c>
      <c r="G46" s="293">
        <f t="shared" si="137"/>
        <v>0</v>
      </c>
      <c r="H46" s="293">
        <f t="shared" si="137"/>
        <v>0</v>
      </c>
      <c r="I46" s="293">
        <f t="shared" si="137"/>
        <v>0</v>
      </c>
      <c r="J46" s="293">
        <f t="shared" si="137"/>
        <v>0</v>
      </c>
      <c r="K46" s="293">
        <f t="shared" si="137"/>
        <v>0</v>
      </c>
      <c r="L46" s="293">
        <f t="shared" si="137"/>
        <v>0</v>
      </c>
      <c r="M46" s="293">
        <f t="shared" ref="M46:AO46" si="138">IF(M18="","",M26+M27-M45+M48)</f>
        <v>0</v>
      </c>
      <c r="N46" s="293">
        <f t="shared" si="138"/>
        <v>0</v>
      </c>
      <c r="O46" s="293">
        <f t="shared" si="138"/>
        <v>0</v>
      </c>
      <c r="P46" s="293">
        <f t="shared" si="138"/>
        <v>0</v>
      </c>
      <c r="Q46" s="293">
        <f t="shared" si="138"/>
        <v>0</v>
      </c>
      <c r="R46" s="293">
        <f t="shared" si="138"/>
        <v>0</v>
      </c>
      <c r="S46" s="293">
        <f t="shared" si="138"/>
        <v>0</v>
      </c>
      <c r="T46" s="293">
        <f t="shared" si="138"/>
        <v>0</v>
      </c>
      <c r="U46" s="293">
        <f t="shared" si="138"/>
        <v>0</v>
      </c>
      <c r="V46" s="293">
        <f t="shared" si="138"/>
        <v>0</v>
      </c>
      <c r="W46" s="293" t="str">
        <f t="shared" si="138"/>
        <v/>
      </c>
      <c r="X46" s="293" t="str">
        <f t="shared" si="138"/>
        <v/>
      </c>
      <c r="Y46" s="293" t="str">
        <f t="shared" si="138"/>
        <v/>
      </c>
      <c r="Z46" s="293" t="str">
        <f t="shared" si="138"/>
        <v/>
      </c>
      <c r="AA46" s="293" t="str">
        <f t="shared" si="138"/>
        <v/>
      </c>
      <c r="AB46" s="293" t="str">
        <f t="shared" si="138"/>
        <v/>
      </c>
      <c r="AC46" s="293" t="str">
        <f t="shared" si="138"/>
        <v/>
      </c>
      <c r="AD46" s="293" t="str">
        <f t="shared" si="138"/>
        <v/>
      </c>
      <c r="AE46" s="293" t="str">
        <f t="shared" si="138"/>
        <v/>
      </c>
      <c r="AF46" s="293" t="str">
        <f t="shared" si="138"/>
        <v/>
      </c>
      <c r="AG46" s="293" t="str">
        <f t="shared" si="138"/>
        <v/>
      </c>
      <c r="AH46" s="293" t="str">
        <f t="shared" si="138"/>
        <v/>
      </c>
      <c r="AI46" s="293" t="str">
        <f t="shared" si="138"/>
        <v/>
      </c>
      <c r="AJ46" s="293" t="str">
        <f t="shared" si="138"/>
        <v/>
      </c>
      <c r="AK46" s="293" t="str">
        <f t="shared" si="138"/>
        <v/>
      </c>
      <c r="AL46" s="293" t="str">
        <f t="shared" si="138"/>
        <v/>
      </c>
      <c r="AM46" s="293" t="str">
        <f t="shared" si="138"/>
        <v/>
      </c>
      <c r="AN46" s="293" t="str">
        <f t="shared" si="138"/>
        <v/>
      </c>
      <c r="AO46" s="293" t="str">
        <f t="shared" si="138"/>
        <v/>
      </c>
    </row>
    <row r="47" spans="1:41" x14ac:dyDescent="0.2">
      <c r="A47" s="164" t="s">
        <v>240</v>
      </c>
      <c r="B47" s="292"/>
      <c r="C47" s="292"/>
      <c r="D47" s="292"/>
      <c r="E47" s="292"/>
      <c r="F47" s="292"/>
      <c r="G47" s="292"/>
      <c r="H47" s="292"/>
      <c r="I47" s="167">
        <v>0</v>
      </c>
      <c r="J47" s="167">
        <v>0</v>
      </c>
      <c r="K47" s="167">
        <v>0</v>
      </c>
      <c r="L47" s="167">
        <v>0</v>
      </c>
      <c r="M47" s="167">
        <v>0</v>
      </c>
      <c r="N47" s="167">
        <v>0</v>
      </c>
      <c r="O47" s="167">
        <v>0</v>
      </c>
      <c r="P47" s="167">
        <v>0</v>
      </c>
      <c r="Q47" s="167">
        <v>0</v>
      </c>
      <c r="R47" s="167">
        <v>0</v>
      </c>
      <c r="S47" s="167">
        <v>0</v>
      </c>
      <c r="T47" s="167">
        <v>0</v>
      </c>
      <c r="U47" s="167">
        <v>0</v>
      </c>
      <c r="V47" s="167">
        <v>0</v>
      </c>
      <c r="W47" s="167">
        <v>0</v>
      </c>
      <c r="X47" s="167">
        <v>0</v>
      </c>
      <c r="Y47" s="167">
        <v>0</v>
      </c>
      <c r="Z47" s="167">
        <v>0</v>
      </c>
      <c r="AA47" s="167">
        <v>0</v>
      </c>
      <c r="AB47" s="167">
        <v>0</v>
      </c>
      <c r="AC47" s="167">
        <v>0</v>
      </c>
      <c r="AD47" s="167">
        <v>0</v>
      </c>
      <c r="AE47" s="167">
        <v>0</v>
      </c>
      <c r="AF47" s="167">
        <v>0</v>
      </c>
      <c r="AG47" s="167">
        <v>0</v>
      </c>
      <c r="AH47" s="167">
        <v>0</v>
      </c>
      <c r="AI47" s="167">
        <v>0</v>
      </c>
      <c r="AJ47" s="167">
        <v>0</v>
      </c>
      <c r="AK47" s="167">
        <v>0</v>
      </c>
      <c r="AL47" s="167">
        <v>0</v>
      </c>
      <c r="AM47" s="167">
        <v>0</v>
      </c>
      <c r="AN47" s="167">
        <v>0</v>
      </c>
      <c r="AO47" s="167">
        <v>0</v>
      </c>
    </row>
    <row r="48" spans="1:41" x14ac:dyDescent="0.2">
      <c r="A48" s="164" t="s">
        <v>148</v>
      </c>
      <c r="B48" s="173">
        <v>0</v>
      </c>
      <c r="C48" s="173">
        <v>0</v>
      </c>
      <c r="D48" s="173">
        <v>0</v>
      </c>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row>
    <row r="49" spans="1:41" s="30" customFormat="1" x14ac:dyDescent="0.2">
      <c r="A49" s="164" t="s">
        <v>14</v>
      </c>
      <c r="B49" s="165">
        <f>'Odpisy - daňové'!C25</f>
        <v>30000</v>
      </c>
      <c r="C49" s="165">
        <f>'Odpisy - daňové'!D25</f>
        <v>30000</v>
      </c>
      <c r="D49" s="165">
        <f>'Odpisy - daňové'!E25</f>
        <v>30000</v>
      </c>
      <c r="E49" s="165">
        <f>'Odpisy - daňové'!F25</f>
        <v>30000</v>
      </c>
      <c r="F49" s="165">
        <f>'Odpisy - daňové'!G25</f>
        <v>30000</v>
      </c>
      <c r="G49" s="165">
        <f>'Odpisy - daňové'!H25</f>
        <v>30000</v>
      </c>
      <c r="H49" s="165">
        <f>'Odpisy - daňové'!I25</f>
        <v>30000</v>
      </c>
      <c r="I49" s="165">
        <f>'Odpisy - daňové'!J25</f>
        <v>30000</v>
      </c>
      <c r="J49" s="165">
        <f>'Odpisy - daňové'!K25</f>
        <v>30000</v>
      </c>
      <c r="K49" s="165">
        <f>'Odpisy - daňové'!L25</f>
        <v>30000</v>
      </c>
      <c r="L49" s="165">
        <f>'Odpisy - daňové'!M25</f>
        <v>30000</v>
      </c>
      <c r="M49" s="165">
        <f>'Odpisy - daňové'!N25</f>
        <v>30000</v>
      </c>
      <c r="N49" s="165">
        <f>'Odpisy - daňové'!O25</f>
        <v>32000</v>
      </c>
      <c r="O49" s="165">
        <f>'Odpisy - daňové'!P25</f>
        <v>32000</v>
      </c>
      <c r="P49" s="165">
        <f>'Odpisy - daňové'!Q25</f>
        <v>32000</v>
      </c>
      <c r="Q49" s="165">
        <f>'Odpisy - daňové'!R25</f>
        <v>32000</v>
      </c>
      <c r="R49" s="165">
        <f>'Odpisy - daňové'!S25</f>
        <v>32000</v>
      </c>
      <c r="S49" s="165">
        <f>'Odpisy - daňové'!T25</f>
        <v>32000</v>
      </c>
      <c r="T49" s="165">
        <f>'Odpisy - daňové'!U25</f>
        <v>30000</v>
      </c>
      <c r="U49" s="165">
        <f>'Odpisy - daňové'!V25</f>
        <v>30000</v>
      </c>
      <c r="V49" s="165">
        <f>'Odpisy - daňové'!W25</f>
        <v>30000</v>
      </c>
      <c r="W49" s="165" t="str">
        <f>'Odpisy - daňové'!X25</f>
        <v/>
      </c>
      <c r="X49" s="165" t="str">
        <f>'Odpisy - daňové'!Y25</f>
        <v/>
      </c>
      <c r="Y49" s="165" t="str">
        <f>'Odpisy - daňové'!Z25</f>
        <v/>
      </c>
      <c r="Z49" s="165" t="str">
        <f>'Odpisy - daňové'!AA25</f>
        <v/>
      </c>
      <c r="AA49" s="165" t="str">
        <f>'Odpisy - daňové'!AB25</f>
        <v/>
      </c>
      <c r="AB49" s="165" t="str">
        <f>'Odpisy - daňové'!AC25</f>
        <v/>
      </c>
      <c r="AC49" s="165" t="str">
        <f>'Odpisy - daňové'!AD25</f>
        <v/>
      </c>
      <c r="AD49" s="165" t="str">
        <f>'Odpisy - daňové'!AE25</f>
        <v/>
      </c>
      <c r="AE49" s="165" t="str">
        <f>'Odpisy - daňové'!AF25</f>
        <v/>
      </c>
      <c r="AF49" s="165" t="str">
        <f>'Odpisy - daňové'!AG25</f>
        <v/>
      </c>
      <c r="AG49" s="165" t="str">
        <f>'Odpisy - daňové'!AH25</f>
        <v/>
      </c>
      <c r="AH49" s="165" t="str">
        <f>'Odpisy - daňové'!AI25</f>
        <v/>
      </c>
      <c r="AI49" s="165" t="str">
        <f>'Odpisy - daňové'!AJ25</f>
        <v/>
      </c>
      <c r="AJ49" s="165" t="str">
        <f>'Odpisy - daňové'!AK25</f>
        <v/>
      </c>
      <c r="AK49" s="165" t="str">
        <f>'Odpisy - daňové'!AL25</f>
        <v/>
      </c>
      <c r="AL49" s="165" t="str">
        <f>'Odpisy - daňové'!AM25</f>
        <v/>
      </c>
      <c r="AM49" s="165" t="str">
        <f>'Odpisy - daňové'!AN25</f>
        <v/>
      </c>
      <c r="AN49" s="165" t="str">
        <f>'Odpisy - daňové'!AO25</f>
        <v/>
      </c>
      <c r="AO49" s="165" t="str">
        <f>'Odpisy - daňové'!AP25</f>
        <v/>
      </c>
    </row>
    <row r="50" spans="1:41" s="30" customFormat="1" x14ac:dyDescent="0.2">
      <c r="A50" s="164"/>
      <c r="B50" s="164"/>
      <c r="C50" s="164"/>
      <c r="D50" s="164"/>
      <c r="E50" s="164"/>
      <c r="F50" s="166"/>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row>
    <row r="51" spans="1:41" s="29" customFormat="1" hidden="1" x14ac:dyDescent="0.2">
      <c r="A51" s="67" t="s">
        <v>16</v>
      </c>
      <c r="B51" s="67">
        <f>IF(B18="","",B22+B23+B47-(B26+B27+B28+B29+B48))</f>
        <v>-1252815.27</v>
      </c>
      <c r="C51" s="67">
        <f t="shared" ref="C51:AK51" si="139">IF(C18="","",C22+C23+C47-(C26+C27+C28+C29+C48))</f>
        <v>26267</v>
      </c>
      <c r="D51" s="67">
        <f t="shared" si="139"/>
        <v>26267</v>
      </c>
      <c r="E51" s="67">
        <f t="shared" si="139"/>
        <v>26267</v>
      </c>
      <c r="F51" s="67">
        <f t="shared" si="139"/>
        <v>26267</v>
      </c>
      <c r="G51" s="67">
        <f t="shared" si="139"/>
        <v>24267</v>
      </c>
      <c r="H51" s="67">
        <f t="shared" si="139"/>
        <v>26267</v>
      </c>
      <c r="I51" s="67">
        <f t="shared" si="139"/>
        <v>26267</v>
      </c>
      <c r="J51" s="67">
        <f t="shared" si="139"/>
        <v>26267</v>
      </c>
      <c r="K51" s="67">
        <f t="shared" si="139"/>
        <v>26267</v>
      </c>
      <c r="L51" s="67">
        <f t="shared" si="139"/>
        <v>19267</v>
      </c>
      <c r="M51" s="67">
        <f t="shared" si="139"/>
        <v>26267</v>
      </c>
      <c r="N51" s="67">
        <f t="shared" si="139"/>
        <v>14267</v>
      </c>
      <c r="O51" s="67">
        <f t="shared" si="139"/>
        <v>26267</v>
      </c>
      <c r="P51" s="67">
        <f t="shared" si="139"/>
        <v>26267</v>
      </c>
      <c r="Q51" s="67">
        <f t="shared" si="139"/>
        <v>24267</v>
      </c>
      <c r="R51" s="67">
        <f t="shared" si="139"/>
        <v>26267</v>
      </c>
      <c r="S51" s="67">
        <f t="shared" si="139"/>
        <v>26267</v>
      </c>
      <c r="T51" s="67">
        <f t="shared" si="139"/>
        <v>26267</v>
      </c>
      <c r="U51" s="67">
        <f t="shared" si="139"/>
        <v>26267</v>
      </c>
      <c r="V51" s="67">
        <f t="shared" si="139"/>
        <v>26267</v>
      </c>
      <c r="W51" s="67" t="str">
        <f t="shared" si="139"/>
        <v/>
      </c>
      <c r="X51" s="67" t="str">
        <f t="shared" si="139"/>
        <v/>
      </c>
      <c r="Y51" s="67" t="str">
        <f t="shared" si="139"/>
        <v/>
      </c>
      <c r="Z51" s="67" t="str">
        <f t="shared" si="139"/>
        <v/>
      </c>
      <c r="AA51" s="67" t="str">
        <f t="shared" si="139"/>
        <v/>
      </c>
      <c r="AB51" s="67" t="str">
        <f t="shared" si="139"/>
        <v/>
      </c>
      <c r="AC51" s="67" t="str">
        <f t="shared" si="139"/>
        <v/>
      </c>
      <c r="AD51" s="67" t="str">
        <f t="shared" si="139"/>
        <v/>
      </c>
      <c r="AE51" s="67" t="str">
        <f t="shared" si="139"/>
        <v/>
      </c>
      <c r="AF51" s="67" t="str">
        <f t="shared" si="139"/>
        <v/>
      </c>
      <c r="AG51" s="67" t="str">
        <f t="shared" si="139"/>
        <v/>
      </c>
      <c r="AH51" s="67" t="str">
        <f t="shared" si="139"/>
        <v/>
      </c>
      <c r="AI51" s="67" t="str">
        <f t="shared" si="139"/>
        <v/>
      </c>
      <c r="AJ51" s="67" t="str">
        <f t="shared" si="139"/>
        <v/>
      </c>
      <c r="AK51" s="67" t="str">
        <f t="shared" si="139"/>
        <v/>
      </c>
      <c r="AL51" s="67" t="str">
        <f t="shared" ref="AL51:AO51" si="140">IF(AL18="","",AL22+AL47-(AL26+AL27+AL28+AL29+AL48))</f>
        <v/>
      </c>
      <c r="AM51" s="67" t="str">
        <f t="shared" si="140"/>
        <v/>
      </c>
      <c r="AN51" s="67" t="str">
        <f t="shared" si="140"/>
        <v/>
      </c>
      <c r="AO51" s="67" t="str">
        <f t="shared" si="140"/>
        <v/>
      </c>
    </row>
    <row r="52" spans="1:41" s="29" customFormat="1" hidden="1" x14ac:dyDescent="0.2">
      <c r="A52" s="67" t="s">
        <v>15</v>
      </c>
      <c r="B52" s="67">
        <f>IF(B18="","",B22+B23+B47-(B20+B28+B29+B48))</f>
        <v>-62640.763500000117</v>
      </c>
      <c r="C52" s="67">
        <f t="shared" ref="C52:AK52" si="141">IF(C18="","",C22+C23+C47-(C20+C28+C29+C48))</f>
        <v>26267</v>
      </c>
      <c r="D52" s="67">
        <f t="shared" si="141"/>
        <v>26267</v>
      </c>
      <c r="E52" s="67">
        <f t="shared" si="141"/>
        <v>26267</v>
      </c>
      <c r="F52" s="67">
        <f t="shared" si="141"/>
        <v>26267</v>
      </c>
      <c r="G52" s="67">
        <f t="shared" si="141"/>
        <v>24267</v>
      </c>
      <c r="H52" s="67">
        <f t="shared" si="141"/>
        <v>26267</v>
      </c>
      <c r="I52" s="67">
        <f t="shared" si="141"/>
        <v>26267</v>
      </c>
      <c r="J52" s="67">
        <f t="shared" si="141"/>
        <v>26267</v>
      </c>
      <c r="K52" s="67">
        <f t="shared" si="141"/>
        <v>26267</v>
      </c>
      <c r="L52" s="67">
        <f t="shared" si="141"/>
        <v>19267</v>
      </c>
      <c r="M52" s="67">
        <f t="shared" si="141"/>
        <v>26267</v>
      </c>
      <c r="N52" s="67">
        <f t="shared" si="141"/>
        <v>14267</v>
      </c>
      <c r="O52" s="67">
        <f t="shared" si="141"/>
        <v>26267</v>
      </c>
      <c r="P52" s="67">
        <f t="shared" si="141"/>
        <v>26267</v>
      </c>
      <c r="Q52" s="67">
        <f t="shared" si="141"/>
        <v>24267</v>
      </c>
      <c r="R52" s="67">
        <f t="shared" si="141"/>
        <v>26267</v>
      </c>
      <c r="S52" s="67">
        <f t="shared" si="141"/>
        <v>26267</v>
      </c>
      <c r="T52" s="67">
        <f t="shared" si="141"/>
        <v>26267</v>
      </c>
      <c r="U52" s="67">
        <f t="shared" si="141"/>
        <v>26267</v>
      </c>
      <c r="V52" s="67">
        <f t="shared" si="141"/>
        <v>26267</v>
      </c>
      <c r="W52" s="67" t="str">
        <f t="shared" si="141"/>
        <v/>
      </c>
      <c r="X52" s="67" t="str">
        <f t="shared" si="141"/>
        <v/>
      </c>
      <c r="Y52" s="67" t="str">
        <f t="shared" si="141"/>
        <v/>
      </c>
      <c r="Z52" s="67" t="str">
        <f t="shared" si="141"/>
        <v/>
      </c>
      <c r="AA52" s="67" t="str">
        <f t="shared" si="141"/>
        <v/>
      </c>
      <c r="AB52" s="67" t="str">
        <f t="shared" si="141"/>
        <v/>
      </c>
      <c r="AC52" s="67" t="str">
        <f t="shared" si="141"/>
        <v/>
      </c>
      <c r="AD52" s="67" t="str">
        <f t="shared" si="141"/>
        <v/>
      </c>
      <c r="AE52" s="67" t="str">
        <f t="shared" si="141"/>
        <v/>
      </c>
      <c r="AF52" s="67" t="str">
        <f t="shared" si="141"/>
        <v/>
      </c>
      <c r="AG52" s="67" t="str">
        <f t="shared" si="141"/>
        <v/>
      </c>
      <c r="AH52" s="67" t="str">
        <f t="shared" si="141"/>
        <v/>
      </c>
      <c r="AI52" s="67" t="str">
        <f t="shared" si="141"/>
        <v/>
      </c>
      <c r="AJ52" s="67" t="str">
        <f t="shared" si="141"/>
        <v/>
      </c>
      <c r="AK52" s="67" t="str">
        <f t="shared" si="141"/>
        <v/>
      </c>
      <c r="AL52" s="67" t="str">
        <f t="shared" ref="AL52:AO52" si="142">IF(AL18="","",AL22+AL47-(AL20+AL28+AL29+AL48))</f>
        <v/>
      </c>
      <c r="AM52" s="67" t="str">
        <f t="shared" si="142"/>
        <v/>
      </c>
      <c r="AN52" s="67" t="str">
        <f t="shared" si="142"/>
        <v/>
      </c>
      <c r="AO52" s="67" t="str">
        <f t="shared" si="142"/>
        <v/>
      </c>
    </row>
    <row r="53" spans="1:41" s="29" customFormat="1" hidden="1" x14ac:dyDescent="0.2">
      <c r="A53" s="67" t="s">
        <v>82</v>
      </c>
      <c r="B53" s="67">
        <f>IF(B18="","",B51)</f>
        <v>-1252815.27</v>
      </c>
      <c r="C53" s="67">
        <f>IF(C18="","",B53+C51)</f>
        <v>-1226548.27</v>
      </c>
      <c r="D53" s="67">
        <f t="shared" ref="D53:AK53" si="143">IF(D18="","",C53+D51)</f>
        <v>-1200281.27</v>
      </c>
      <c r="E53" s="67">
        <f t="shared" si="143"/>
        <v>-1174014.27</v>
      </c>
      <c r="F53" s="67">
        <f t="shared" si="143"/>
        <v>-1147747.27</v>
      </c>
      <c r="G53" s="67">
        <f t="shared" si="143"/>
        <v>-1123480.27</v>
      </c>
      <c r="H53" s="67">
        <f t="shared" si="143"/>
        <v>-1097213.27</v>
      </c>
      <c r="I53" s="67">
        <f t="shared" si="143"/>
        <v>-1070946.27</v>
      </c>
      <c r="J53" s="67">
        <f t="shared" si="143"/>
        <v>-1044679.27</v>
      </c>
      <c r="K53" s="67">
        <f t="shared" si="143"/>
        <v>-1018412.27</v>
      </c>
      <c r="L53" s="67">
        <f t="shared" si="143"/>
        <v>-999145.27</v>
      </c>
      <c r="M53" s="67">
        <f t="shared" si="143"/>
        <v>-972878.27</v>
      </c>
      <c r="N53" s="67">
        <f t="shared" si="143"/>
        <v>-958611.27</v>
      </c>
      <c r="O53" s="67">
        <f t="shared" si="143"/>
        <v>-932344.27</v>
      </c>
      <c r="P53" s="67">
        <f t="shared" si="143"/>
        <v>-906077.27</v>
      </c>
      <c r="Q53" s="67">
        <f t="shared" si="143"/>
        <v>-881810.27</v>
      </c>
      <c r="R53" s="67">
        <f t="shared" si="143"/>
        <v>-855543.27</v>
      </c>
      <c r="S53" s="67">
        <f t="shared" si="143"/>
        <v>-829276.27</v>
      </c>
      <c r="T53" s="67">
        <f t="shared" si="143"/>
        <v>-803009.27</v>
      </c>
      <c r="U53" s="67">
        <f t="shared" si="143"/>
        <v>-776742.27</v>
      </c>
      <c r="V53" s="67">
        <f t="shared" si="143"/>
        <v>-750475.27</v>
      </c>
      <c r="W53" s="67" t="str">
        <f t="shared" si="143"/>
        <v/>
      </c>
      <c r="X53" s="67" t="str">
        <f t="shared" si="143"/>
        <v/>
      </c>
      <c r="Y53" s="67" t="str">
        <f t="shared" si="143"/>
        <v/>
      </c>
      <c r="Z53" s="67" t="str">
        <f t="shared" si="143"/>
        <v/>
      </c>
      <c r="AA53" s="67" t="str">
        <f t="shared" si="143"/>
        <v/>
      </c>
      <c r="AB53" s="67" t="str">
        <f t="shared" si="143"/>
        <v/>
      </c>
      <c r="AC53" s="67" t="str">
        <f t="shared" si="143"/>
        <v/>
      </c>
      <c r="AD53" s="67" t="str">
        <f t="shared" si="143"/>
        <v/>
      </c>
      <c r="AE53" s="67" t="str">
        <f t="shared" si="143"/>
        <v/>
      </c>
      <c r="AF53" s="67" t="str">
        <f t="shared" si="143"/>
        <v/>
      </c>
      <c r="AG53" s="67" t="str">
        <f t="shared" si="143"/>
        <v/>
      </c>
      <c r="AH53" s="67" t="str">
        <f t="shared" si="143"/>
        <v/>
      </c>
      <c r="AI53" s="67" t="str">
        <f t="shared" si="143"/>
        <v/>
      </c>
      <c r="AJ53" s="67" t="str">
        <f t="shared" si="143"/>
        <v/>
      </c>
      <c r="AK53" s="67" t="str">
        <f t="shared" si="143"/>
        <v/>
      </c>
      <c r="AL53" s="67" t="str">
        <f t="shared" ref="AL53:AO53" si="144">IF(AL18="","",AL51)</f>
        <v/>
      </c>
      <c r="AM53" s="67" t="str">
        <f t="shared" si="144"/>
        <v/>
      </c>
      <c r="AN53" s="67" t="str">
        <f t="shared" si="144"/>
        <v/>
      </c>
      <c r="AO53" s="67" t="str">
        <f t="shared" si="144"/>
        <v/>
      </c>
    </row>
    <row r="54" spans="1:41" s="29" customFormat="1" hidden="1" x14ac:dyDescent="0.2">
      <c r="A54" s="67" t="s">
        <v>81</v>
      </c>
      <c r="B54" s="67">
        <f>IF(B18="","",B52)</f>
        <v>-62640.763500000117</v>
      </c>
      <c r="C54" s="67">
        <f>IF(C18="","",B54+C52)</f>
        <v>-36373.763500000117</v>
      </c>
      <c r="D54" s="67">
        <f>IF(D18="","",C54+D52)</f>
        <v>-10106.763500000117</v>
      </c>
      <c r="E54" s="67">
        <f t="shared" ref="E54:AK54" si="145">IF(E18="","",D54+E52)</f>
        <v>16160.236499999883</v>
      </c>
      <c r="F54" s="67">
        <f t="shared" si="145"/>
        <v>42427.236499999883</v>
      </c>
      <c r="G54" s="67">
        <f t="shared" si="145"/>
        <v>66694.236499999883</v>
      </c>
      <c r="H54" s="67">
        <f t="shared" si="145"/>
        <v>92961.236499999883</v>
      </c>
      <c r="I54" s="67">
        <f t="shared" si="145"/>
        <v>119228.23649999988</v>
      </c>
      <c r="J54" s="67">
        <f t="shared" si="145"/>
        <v>145495.23649999988</v>
      </c>
      <c r="K54" s="67">
        <f t="shared" si="145"/>
        <v>171762.23649999988</v>
      </c>
      <c r="L54" s="67">
        <f t="shared" si="145"/>
        <v>191029.23649999988</v>
      </c>
      <c r="M54" s="67">
        <f t="shared" si="145"/>
        <v>217296.23649999988</v>
      </c>
      <c r="N54" s="67">
        <f t="shared" si="145"/>
        <v>231563.23649999988</v>
      </c>
      <c r="O54" s="67">
        <f t="shared" si="145"/>
        <v>257830.23649999988</v>
      </c>
      <c r="P54" s="67">
        <f t="shared" si="145"/>
        <v>284097.23649999988</v>
      </c>
      <c r="Q54" s="67">
        <f t="shared" si="145"/>
        <v>308364.23649999988</v>
      </c>
      <c r="R54" s="67">
        <f t="shared" si="145"/>
        <v>334631.23649999988</v>
      </c>
      <c r="S54" s="67">
        <f t="shared" si="145"/>
        <v>360898.23649999988</v>
      </c>
      <c r="T54" s="67">
        <f t="shared" si="145"/>
        <v>387165.23649999988</v>
      </c>
      <c r="U54" s="67">
        <f t="shared" si="145"/>
        <v>413432.23649999988</v>
      </c>
      <c r="V54" s="67">
        <f t="shared" si="145"/>
        <v>439699.23649999988</v>
      </c>
      <c r="W54" s="67" t="str">
        <f t="shared" si="145"/>
        <v/>
      </c>
      <c r="X54" s="67" t="str">
        <f t="shared" si="145"/>
        <v/>
      </c>
      <c r="Y54" s="67" t="str">
        <f t="shared" si="145"/>
        <v/>
      </c>
      <c r="Z54" s="67" t="str">
        <f t="shared" si="145"/>
        <v/>
      </c>
      <c r="AA54" s="67" t="str">
        <f t="shared" si="145"/>
        <v/>
      </c>
      <c r="AB54" s="67" t="str">
        <f t="shared" si="145"/>
        <v/>
      </c>
      <c r="AC54" s="67" t="str">
        <f t="shared" si="145"/>
        <v/>
      </c>
      <c r="AD54" s="67" t="str">
        <f t="shared" si="145"/>
        <v/>
      </c>
      <c r="AE54" s="67" t="str">
        <f t="shared" si="145"/>
        <v/>
      </c>
      <c r="AF54" s="67" t="str">
        <f t="shared" si="145"/>
        <v/>
      </c>
      <c r="AG54" s="67" t="str">
        <f t="shared" si="145"/>
        <v/>
      </c>
      <c r="AH54" s="67" t="str">
        <f t="shared" si="145"/>
        <v/>
      </c>
      <c r="AI54" s="67" t="str">
        <f t="shared" si="145"/>
        <v/>
      </c>
      <c r="AJ54" s="67" t="str">
        <f t="shared" si="145"/>
        <v/>
      </c>
      <c r="AK54" s="67" t="str">
        <f t="shared" si="145"/>
        <v/>
      </c>
      <c r="AL54" s="67" t="str">
        <f t="shared" ref="AL54:AO54" si="146">IF(AL18="","",AL52)</f>
        <v/>
      </c>
      <c r="AM54" s="67" t="str">
        <f t="shared" si="146"/>
        <v/>
      </c>
      <c r="AN54" s="67" t="str">
        <f t="shared" si="146"/>
        <v/>
      </c>
      <c r="AO54" s="67" t="str">
        <f t="shared" si="146"/>
        <v/>
      </c>
    </row>
    <row r="55" spans="1:41" s="29" customFormat="1" hidden="1" x14ac:dyDescent="0.2">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row>
    <row r="56" spans="1:41" s="29" customFormat="1" hidden="1" x14ac:dyDescent="0.2">
      <c r="A56" s="67" t="s">
        <v>84</v>
      </c>
      <c r="B56" s="67">
        <f>IF(B18="","",IF(B53&gt;0,0,1))</f>
        <v>1</v>
      </c>
      <c r="C56" s="67">
        <f t="shared" ref="C56:L56" si="147">IF(C18="","",IF(C53&gt;0,0,1))</f>
        <v>1</v>
      </c>
      <c r="D56" s="67">
        <f t="shared" si="147"/>
        <v>1</v>
      </c>
      <c r="E56" s="67">
        <f t="shared" si="147"/>
        <v>1</v>
      </c>
      <c r="F56" s="67">
        <f t="shared" si="147"/>
        <v>1</v>
      </c>
      <c r="G56" s="67">
        <f t="shared" si="147"/>
        <v>1</v>
      </c>
      <c r="H56" s="67">
        <f t="shared" si="147"/>
        <v>1</v>
      </c>
      <c r="I56" s="67">
        <f t="shared" si="147"/>
        <v>1</v>
      </c>
      <c r="J56" s="67">
        <f t="shared" si="147"/>
        <v>1</v>
      </c>
      <c r="K56" s="67">
        <f t="shared" si="147"/>
        <v>1</v>
      </c>
      <c r="L56" s="67">
        <f t="shared" si="147"/>
        <v>1</v>
      </c>
      <c r="M56" s="67">
        <f t="shared" ref="M56:AO56" si="148">IF(M18="","",IF(M53&gt;0,0,1))</f>
        <v>1</v>
      </c>
      <c r="N56" s="67">
        <f t="shared" si="148"/>
        <v>1</v>
      </c>
      <c r="O56" s="67">
        <f t="shared" si="148"/>
        <v>1</v>
      </c>
      <c r="P56" s="67">
        <f t="shared" si="148"/>
        <v>1</v>
      </c>
      <c r="Q56" s="67">
        <f t="shared" si="148"/>
        <v>1</v>
      </c>
      <c r="R56" s="67">
        <f t="shared" si="148"/>
        <v>1</v>
      </c>
      <c r="S56" s="67">
        <f t="shared" si="148"/>
        <v>1</v>
      </c>
      <c r="T56" s="67">
        <f t="shared" si="148"/>
        <v>1</v>
      </c>
      <c r="U56" s="67">
        <f t="shared" si="148"/>
        <v>1</v>
      </c>
      <c r="V56" s="67">
        <f t="shared" si="148"/>
        <v>1</v>
      </c>
      <c r="W56" s="67" t="str">
        <f t="shared" si="148"/>
        <v/>
      </c>
      <c r="X56" s="67" t="str">
        <f t="shared" si="148"/>
        <v/>
      </c>
      <c r="Y56" s="67" t="str">
        <f t="shared" si="148"/>
        <v/>
      </c>
      <c r="Z56" s="67" t="str">
        <f t="shared" si="148"/>
        <v/>
      </c>
      <c r="AA56" s="67" t="str">
        <f t="shared" si="148"/>
        <v/>
      </c>
      <c r="AB56" s="67" t="str">
        <f t="shared" si="148"/>
        <v/>
      </c>
      <c r="AC56" s="67" t="str">
        <f t="shared" si="148"/>
        <v/>
      </c>
      <c r="AD56" s="67" t="str">
        <f t="shared" si="148"/>
        <v/>
      </c>
      <c r="AE56" s="67" t="str">
        <f t="shared" si="148"/>
        <v/>
      </c>
      <c r="AF56" s="67" t="str">
        <f t="shared" si="148"/>
        <v/>
      </c>
      <c r="AG56" s="67" t="str">
        <f t="shared" si="148"/>
        <v/>
      </c>
      <c r="AH56" s="67" t="str">
        <f t="shared" si="148"/>
        <v/>
      </c>
      <c r="AI56" s="67" t="str">
        <f t="shared" si="148"/>
        <v/>
      </c>
      <c r="AJ56" s="67" t="str">
        <f t="shared" si="148"/>
        <v/>
      </c>
      <c r="AK56" s="67" t="str">
        <f t="shared" si="148"/>
        <v/>
      </c>
      <c r="AL56" s="67" t="str">
        <f t="shared" si="148"/>
        <v/>
      </c>
      <c r="AM56" s="67" t="str">
        <f t="shared" si="148"/>
        <v/>
      </c>
      <c r="AN56" s="67" t="str">
        <f t="shared" si="148"/>
        <v/>
      </c>
      <c r="AO56" s="67" t="str">
        <f t="shared" si="148"/>
        <v/>
      </c>
    </row>
    <row r="57" spans="1:41" s="29" customFormat="1" hidden="1" x14ac:dyDescent="0.2">
      <c r="A57" s="67" t="s">
        <v>83</v>
      </c>
      <c r="B57" s="67">
        <f>IF(B18="","",IF(B54&gt;0,0,1))</f>
        <v>1</v>
      </c>
      <c r="C57" s="67">
        <f t="shared" ref="C57:L57" si="149">IF(C18="","",IF(C54&gt;0,0,1))</f>
        <v>1</v>
      </c>
      <c r="D57" s="67">
        <f t="shared" si="149"/>
        <v>1</v>
      </c>
      <c r="E57" s="67">
        <f t="shared" si="149"/>
        <v>0</v>
      </c>
      <c r="F57" s="67">
        <f t="shared" si="149"/>
        <v>0</v>
      </c>
      <c r="G57" s="67">
        <f t="shared" si="149"/>
        <v>0</v>
      </c>
      <c r="H57" s="67">
        <f t="shared" si="149"/>
        <v>0</v>
      </c>
      <c r="I57" s="67">
        <f t="shared" si="149"/>
        <v>0</v>
      </c>
      <c r="J57" s="67">
        <f t="shared" si="149"/>
        <v>0</v>
      </c>
      <c r="K57" s="67">
        <f t="shared" si="149"/>
        <v>0</v>
      </c>
      <c r="L57" s="67">
        <f t="shared" si="149"/>
        <v>0</v>
      </c>
      <c r="M57" s="67">
        <f t="shared" ref="M57:AO57" si="150">IF(M18="","",IF(M54&gt;0,0,1))</f>
        <v>0</v>
      </c>
      <c r="N57" s="67">
        <f t="shared" si="150"/>
        <v>0</v>
      </c>
      <c r="O57" s="67">
        <f t="shared" si="150"/>
        <v>0</v>
      </c>
      <c r="P57" s="67">
        <f t="shared" si="150"/>
        <v>0</v>
      </c>
      <c r="Q57" s="67">
        <f t="shared" si="150"/>
        <v>0</v>
      </c>
      <c r="R57" s="67">
        <f t="shared" si="150"/>
        <v>0</v>
      </c>
      <c r="S57" s="67">
        <f t="shared" si="150"/>
        <v>0</v>
      </c>
      <c r="T57" s="67">
        <f t="shared" si="150"/>
        <v>0</v>
      </c>
      <c r="U57" s="67">
        <f t="shared" si="150"/>
        <v>0</v>
      </c>
      <c r="V57" s="67">
        <f t="shared" si="150"/>
        <v>0</v>
      </c>
      <c r="W57" s="67" t="str">
        <f t="shared" si="150"/>
        <v/>
      </c>
      <c r="X57" s="67" t="str">
        <f t="shared" si="150"/>
        <v/>
      </c>
      <c r="Y57" s="67" t="str">
        <f t="shared" si="150"/>
        <v/>
      </c>
      <c r="Z57" s="67" t="str">
        <f t="shared" si="150"/>
        <v/>
      </c>
      <c r="AA57" s="67" t="str">
        <f t="shared" si="150"/>
        <v/>
      </c>
      <c r="AB57" s="67" t="str">
        <f t="shared" si="150"/>
        <v/>
      </c>
      <c r="AC57" s="67" t="str">
        <f t="shared" si="150"/>
        <v/>
      </c>
      <c r="AD57" s="67" t="str">
        <f t="shared" si="150"/>
        <v/>
      </c>
      <c r="AE57" s="67" t="str">
        <f t="shared" si="150"/>
        <v/>
      </c>
      <c r="AF57" s="67" t="str">
        <f t="shared" si="150"/>
        <v/>
      </c>
      <c r="AG57" s="67" t="str">
        <f t="shared" si="150"/>
        <v/>
      </c>
      <c r="AH57" s="67" t="str">
        <f t="shared" si="150"/>
        <v/>
      </c>
      <c r="AI57" s="67" t="str">
        <f t="shared" si="150"/>
        <v/>
      </c>
      <c r="AJ57" s="67" t="str">
        <f t="shared" si="150"/>
        <v/>
      </c>
      <c r="AK57" s="67" t="str">
        <f t="shared" si="150"/>
        <v/>
      </c>
      <c r="AL57" s="67" t="str">
        <f t="shared" si="150"/>
        <v/>
      </c>
      <c r="AM57" s="67" t="str">
        <f t="shared" si="150"/>
        <v/>
      </c>
      <c r="AN57" s="67" t="str">
        <f t="shared" si="150"/>
        <v/>
      </c>
      <c r="AO57" s="67" t="str">
        <f t="shared" si="150"/>
        <v/>
      </c>
    </row>
    <row r="58" spans="1:41" s="29" customFormat="1" hidden="1" x14ac:dyDescent="0.2">
      <c r="A58" s="67"/>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row>
    <row r="59" spans="1:41" s="29" customFormat="1" hidden="1" x14ac:dyDescent="0.2">
      <c r="A59" s="71" t="s">
        <v>18</v>
      </c>
      <c r="B59" s="174">
        <f>IRR(B51:AE51,-0.05)</f>
        <v>-7.4599407239895665E-2</v>
      </c>
      <c r="C59" s="71" t="s">
        <v>17</v>
      </c>
      <c r="D59" s="174">
        <f>IRR(B52:AE52,0.06)</f>
        <v>0.41381143459862879</v>
      </c>
      <c r="E59" s="67"/>
      <c r="F59" s="52"/>
      <c r="G59" s="71" t="s">
        <v>85</v>
      </c>
      <c r="H59" s="175" t="str">
        <f>IF(SUM(B56:AE56)&gt;=35,"&gt;35 rokov",SUM(B56:AE56)&amp;" rokov")</f>
        <v>21 rokov</v>
      </c>
      <c r="I59" s="52"/>
      <c r="J59" s="67"/>
      <c r="K59" s="71" t="s">
        <v>86</v>
      </c>
      <c r="L59" s="175" t="str">
        <f>IF(SUM(B57:AE57)&gt;=35,"&gt;35 rokov",SUM(B57:AE57)&amp;" rokov")</f>
        <v>3 rokov</v>
      </c>
      <c r="M59" s="52" t="s">
        <v>93</v>
      </c>
      <c r="N59" s="175">
        <f>SUMIF(B29:AE29,"&lt;&gt;0")/COUNTIF(B29:AE29,"&lt;&gt;0")+SUMIF(C28:AE28,"&lt;&gt;0")/COUNTIF(B29:AE29,"&lt;&gt;0")</f>
        <v>2555.5555555555557</v>
      </c>
      <c r="O59" s="176"/>
      <c r="P59" s="67"/>
      <c r="Q59" s="67"/>
      <c r="R59" s="67"/>
      <c r="S59" s="67"/>
      <c r="T59" s="67"/>
      <c r="U59" s="67"/>
      <c r="V59" s="67"/>
      <c r="W59" s="67"/>
      <c r="X59" s="67"/>
      <c r="Y59" s="67"/>
      <c r="Z59" s="67"/>
      <c r="AA59" s="67"/>
      <c r="AB59" s="67"/>
      <c r="AC59" s="67"/>
      <c r="AD59" s="67"/>
      <c r="AE59" s="67"/>
    </row>
    <row r="60" spans="1:41" s="29" customFormat="1" hidden="1" x14ac:dyDescent="0.2">
      <c r="A60" s="67"/>
      <c r="B60" s="67"/>
      <c r="C60" s="144"/>
      <c r="D60" s="67"/>
      <c r="E60" s="67"/>
      <c r="F60" s="144"/>
      <c r="G60" s="67"/>
      <c r="H60" s="177"/>
      <c r="I60" s="67"/>
      <c r="J60" s="67"/>
      <c r="K60" s="67"/>
      <c r="L60" s="67"/>
      <c r="M60" s="67"/>
      <c r="N60" s="52"/>
      <c r="O60" s="67"/>
      <c r="P60" s="67"/>
      <c r="Q60" s="67"/>
      <c r="R60" s="67"/>
      <c r="S60" s="67"/>
      <c r="T60" s="67"/>
      <c r="U60" s="67"/>
      <c r="V60" s="67"/>
      <c r="W60" s="67"/>
      <c r="X60" s="67"/>
      <c r="Y60" s="67"/>
      <c r="Z60" s="67"/>
      <c r="AA60" s="67"/>
      <c r="AB60" s="67"/>
      <c r="AC60" s="67"/>
      <c r="AD60" s="67"/>
      <c r="AE60" s="67"/>
    </row>
    <row r="61" spans="1:41" s="30" customFormat="1" x14ac:dyDescent="0.2">
      <c r="A61" s="34"/>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row>
    <row r="62" spans="1:41" s="30" customFormat="1" x14ac:dyDescent="0.2">
      <c r="A62" s="34"/>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row>
    <row r="63" spans="1:41" s="30" customFormat="1" x14ac:dyDescent="0.2">
      <c r="A63" s="294"/>
      <c r="B63" s="294"/>
      <c r="C63" s="294"/>
      <c r="D63" s="294"/>
      <c r="E63" s="294"/>
      <c r="F63" s="294"/>
      <c r="G63" s="294"/>
      <c r="H63" s="295"/>
      <c r="I63" s="295"/>
      <c r="J63" s="34"/>
      <c r="K63" s="34"/>
      <c r="L63" s="34"/>
      <c r="M63" s="34"/>
      <c r="N63" s="34"/>
      <c r="O63" s="34"/>
      <c r="P63" s="34"/>
      <c r="Q63" s="34"/>
      <c r="R63" s="34"/>
      <c r="S63" s="34"/>
      <c r="T63" s="34"/>
      <c r="U63" s="34"/>
      <c r="V63" s="34"/>
      <c r="W63" s="34"/>
      <c r="X63" s="34"/>
      <c r="Y63" s="34"/>
      <c r="Z63" s="34"/>
      <c r="AA63" s="34"/>
      <c r="AB63" s="34"/>
      <c r="AC63" s="34"/>
      <c r="AD63" s="34"/>
      <c r="AE63" s="34"/>
    </row>
    <row r="64" spans="1:41" s="30" customFormat="1" x14ac:dyDescent="0.2">
      <c r="A64" s="296"/>
      <c r="B64" s="297"/>
      <c r="C64" s="297"/>
      <c r="D64" s="297"/>
      <c r="E64" s="297"/>
      <c r="F64" s="297"/>
      <c r="G64" s="297"/>
      <c r="H64" s="296"/>
      <c r="I64" s="296"/>
    </row>
    <row r="65" spans="1:9" s="30" customFormat="1" x14ac:dyDescent="0.2">
      <c r="A65" s="297" t="s">
        <v>154</v>
      </c>
      <c r="B65" s="297"/>
      <c r="C65" s="297"/>
      <c r="D65" s="297"/>
      <c r="E65" s="297"/>
      <c r="F65" s="297"/>
      <c r="G65" s="297"/>
      <c r="H65" s="296"/>
      <c r="I65" s="296"/>
    </row>
    <row r="66" spans="1:9" s="30" customFormat="1" x14ac:dyDescent="0.2">
      <c r="A66" s="297"/>
      <c r="B66" s="297"/>
      <c r="C66" s="297"/>
      <c r="D66" s="297"/>
      <c r="E66" s="297"/>
      <c r="F66" s="297"/>
      <c r="G66" s="297"/>
      <c r="H66" s="296"/>
      <c r="I66" s="296"/>
    </row>
    <row r="67" spans="1:9" s="30" customFormat="1" x14ac:dyDescent="0.2">
      <c r="A67" s="296"/>
      <c r="B67" s="296"/>
      <c r="C67" s="296"/>
      <c r="D67" s="296"/>
      <c r="E67" s="296"/>
      <c r="F67" s="296"/>
      <c r="G67" s="296"/>
      <c r="H67" s="296"/>
      <c r="I67" s="296"/>
    </row>
    <row r="68" spans="1:9" s="30" customFormat="1" x14ac:dyDescent="0.2"/>
    <row r="69" spans="1:9" s="30" customFormat="1" x14ac:dyDescent="0.2"/>
    <row r="70" spans="1:9" s="30" customFormat="1" x14ac:dyDescent="0.2"/>
    <row r="71" spans="1:9" s="30" customFormat="1" x14ac:dyDescent="0.2"/>
    <row r="72" spans="1:9" s="30" customFormat="1" x14ac:dyDescent="0.2"/>
    <row r="73" spans="1:9" s="30" customFormat="1" x14ac:dyDescent="0.2"/>
    <row r="74" spans="1:9" s="30" customFormat="1" x14ac:dyDescent="0.2"/>
  </sheetData>
  <sheetProtection algorithmName="SHA-512" hashValue="CbDo0lJTwr+8XrfNvnQL/lTeyxl7dnMy3b5/NBp8sBWr2ZGOaAf9JwOqHYYweM2qqQd0AMMZ/0zZd5X7/gGJ9g==" saltValue="oPgCJGw/n6upmW8eod+NvA==" spinCount="100000" sheet="1" objects="1" scenarios="1"/>
  <dataConsolidate/>
  <customSheetViews>
    <customSheetView guid="{DB7D8600-7BA7-4CE3-9713-A1F8E1674C32}" scale="85" showGridLines="0" fitToPage="1">
      <selection activeCell="B25" sqref="B25"/>
      <pageMargins left="0.74803149606299213" right="0.74803149606299213" top="0.98425196850393704" bottom="0.98425196850393704" header="0.51181102362204722" footer="0.51181102362204722"/>
      <pageSetup paperSize="9" scale="27" orientation="landscape" r:id="rId1"/>
      <headerFooter alignWithMargins="0">
        <oddHeader>&amp;RPríloha č. 3 Metodiky pre vypracovanie finančnej analýzy projektu 
Finančná Analýza</oddHeader>
      </headerFooter>
    </customSheetView>
  </customSheetViews>
  <mergeCells count="3">
    <mergeCell ref="B3:C3"/>
    <mergeCell ref="B1:O1"/>
    <mergeCell ref="B2:O2"/>
  </mergeCells>
  <phoneticPr fontId="0" type="noConversion"/>
  <conditionalFormatting sqref="B27:AO27">
    <cfRule type="expression" dxfId="139" priority="20">
      <formula>B19&gt;2023</formula>
    </cfRule>
  </conditionalFormatting>
  <conditionalFormatting sqref="B26:AO26">
    <cfRule type="expression" dxfId="138" priority="19">
      <formula>B18=""</formula>
    </cfRule>
  </conditionalFormatting>
  <conditionalFormatting sqref="B27:AO27">
    <cfRule type="expression" dxfId="137" priority="18">
      <formula>B18=""</formula>
    </cfRule>
  </conditionalFormatting>
  <conditionalFormatting sqref="B45:AO45 C28:AO28 I47:AO47">
    <cfRule type="expression" dxfId="136" priority="14">
      <formula>B$18=""</formula>
    </cfRule>
  </conditionalFormatting>
  <conditionalFormatting sqref="B48:D48">
    <cfRule type="expression" dxfId="135" priority="9">
      <formula>B$18=""</formula>
    </cfRule>
  </conditionalFormatting>
  <conditionalFormatting sqref="B33:AO33">
    <cfRule type="expression" dxfId="134" priority="8">
      <formula>B$18=""</formula>
    </cfRule>
  </conditionalFormatting>
  <conditionalFormatting sqref="J30:AO30">
    <cfRule type="expression" dxfId="133" priority="6">
      <formula>J22=""</formula>
    </cfRule>
  </conditionalFormatting>
  <conditionalFormatting sqref="C30:I30">
    <cfRule type="expression" dxfId="132" priority="1">
      <formula>C22=""</formula>
    </cfRule>
  </conditionalFormatting>
  <dataValidations count="4">
    <dataValidation type="list" allowBlank="1" showInputMessage="1" showErrorMessage="1" sqref="D12">
      <formula1>"0,15,20,25,30"</formula1>
    </dataValidation>
    <dataValidation type="list" allowBlank="1" showInputMessage="1" showErrorMessage="1" sqref="D13">
      <formula1>"2014,2015,2016,2017,2018,2019,2020,2021,2022,2023"</formula1>
    </dataValidation>
    <dataValidation type="list" allowBlank="1" showInputMessage="1" showErrorMessage="1" sqref="I12:I14">
      <formula1>"1,2,3,4,5,6,7,8,9,10"</formula1>
    </dataValidation>
    <dataValidation type="list" allowBlank="1" showInputMessage="1" showErrorMessage="1" sqref="D14">
      <formula1>"1,2,3,4,5,6"</formula1>
    </dataValidation>
  </dataValidations>
  <pageMargins left="0.74803149606299213" right="0.74803149606299213" top="0.98425196850393704" bottom="0.98425196850393704" header="0.51181102362204722" footer="0.51181102362204722"/>
  <pageSetup paperSize="9" scale="27" orientation="landscape" r:id="rId2"/>
  <headerFooter alignWithMargins="0">
    <oddHeader>&amp;RPríloha č. 3 Metodiky pre vypracovanie finančnej analýzy projektu 
Finančná Analýza</oddHeader>
  </headerFooter>
  <ignoredErrors>
    <ignoredError sqref="AO30 C30:E30 F30:I30" unlockedFormula="1"/>
  </ignoredError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4">
    <tabColor indexed="52"/>
  </sheetPr>
  <dimension ref="A1:V123"/>
  <sheetViews>
    <sheetView showGridLines="0" topLeftCell="A34" zoomScaleNormal="100" zoomScaleSheetLayoutView="100" workbookViewId="0">
      <selection activeCell="F25" sqref="F25"/>
    </sheetView>
  </sheetViews>
  <sheetFormatPr defaultColWidth="9.140625" defaultRowHeight="12.75" x14ac:dyDescent="0.2"/>
  <cols>
    <col min="1" max="1" width="19.28515625" style="252" customWidth="1"/>
    <col min="2" max="2" width="16.42578125" style="252" customWidth="1"/>
    <col min="3" max="3" width="15.85546875" style="252" customWidth="1"/>
    <col min="4" max="4" width="17.140625" style="252" customWidth="1"/>
    <col min="5" max="5" width="21.7109375" style="252" customWidth="1"/>
    <col min="6" max="6" width="16.42578125" style="252" customWidth="1"/>
    <col min="7" max="7" width="14.42578125" style="252" customWidth="1"/>
    <col min="8" max="10" width="18.85546875" style="252" customWidth="1"/>
    <col min="11" max="16" width="15.42578125" style="252" customWidth="1"/>
    <col min="17" max="17" width="12" style="252" customWidth="1"/>
    <col min="18" max="18" width="13.140625" style="252" bestFit="1" customWidth="1"/>
    <col min="19" max="19" width="11.42578125" style="252" customWidth="1"/>
    <col min="20" max="20" width="38" style="252" hidden="1" customWidth="1"/>
    <col min="21" max="21" width="15.42578125" style="252" hidden="1" customWidth="1"/>
    <col min="22" max="22" width="17.85546875" style="252" hidden="1" customWidth="1"/>
    <col min="23" max="16384" width="9.140625" style="252"/>
  </cols>
  <sheetData>
    <row r="1" spans="1:7" s="50" customFormat="1" x14ac:dyDescent="0.2">
      <c r="A1" s="35" t="s">
        <v>115</v>
      </c>
    </row>
    <row r="2" spans="1:7" s="50" customFormat="1" x14ac:dyDescent="0.2"/>
    <row r="3" spans="1:7" s="50" customFormat="1" ht="12.75" customHeight="1" x14ac:dyDescent="0.2">
      <c r="A3" s="331" t="s">
        <v>215</v>
      </c>
      <c r="B3" s="331"/>
      <c r="C3" s="331"/>
      <c r="D3" s="331"/>
      <c r="E3" s="331"/>
    </row>
    <row r="4" spans="1:7" s="50" customFormat="1" ht="67.5" customHeight="1" x14ac:dyDescent="0.2">
      <c r="A4" s="225" t="s">
        <v>71</v>
      </c>
      <c r="B4" s="226" t="s">
        <v>116</v>
      </c>
      <c r="C4" s="226" t="s">
        <v>173</v>
      </c>
      <c r="D4" s="226" t="s">
        <v>118</v>
      </c>
      <c r="E4" s="226" t="s">
        <v>172</v>
      </c>
      <c r="G4" s="50" t="str">
        <f>IF(AND(KodTypuZiadatela=36,CelkoveInvVydavky&gt;20000000),"skúška","")</f>
        <v/>
      </c>
    </row>
    <row r="5" spans="1:7" ht="26.25" customHeight="1" x14ac:dyDescent="0.2">
      <c r="A5" s="36" t="s">
        <v>167</v>
      </c>
      <c r="B5" s="45">
        <v>1252815.27</v>
      </c>
      <c r="C5" s="45">
        <v>0</v>
      </c>
      <c r="D5" s="46">
        <f>B5+C5</f>
        <v>1252815.27</v>
      </c>
      <c r="E5" s="48">
        <f>B5/B$9</f>
        <v>1</v>
      </c>
    </row>
    <row r="6" spans="1:7" ht="26.25" customHeight="1" x14ac:dyDescent="0.2">
      <c r="A6" s="36" t="s">
        <v>72</v>
      </c>
      <c r="B6" s="45">
        <v>0</v>
      </c>
      <c r="C6" s="45">
        <v>0</v>
      </c>
      <c r="D6" s="46">
        <f>B6+C6</f>
        <v>0</v>
      </c>
      <c r="E6" s="48">
        <f>B6/B$9</f>
        <v>0</v>
      </c>
    </row>
    <row r="7" spans="1:7" ht="26.25" customHeight="1" x14ac:dyDescent="0.2">
      <c r="A7" s="36" t="s">
        <v>129</v>
      </c>
      <c r="B7" s="48"/>
      <c r="C7" s="45">
        <v>0</v>
      </c>
      <c r="D7" s="46">
        <f>C7</f>
        <v>0</v>
      </c>
      <c r="E7" s="48"/>
    </row>
    <row r="8" spans="1:7" ht="26.25" customHeight="1" x14ac:dyDescent="0.2">
      <c r="A8" s="36" t="s">
        <v>130</v>
      </c>
      <c r="B8" s="48"/>
      <c r="C8" s="45">
        <v>0</v>
      </c>
      <c r="D8" s="46">
        <f>C8</f>
        <v>0</v>
      </c>
      <c r="E8" s="48"/>
    </row>
    <row r="9" spans="1:7" ht="12.75" customHeight="1" x14ac:dyDescent="0.2">
      <c r="A9" s="36" t="s">
        <v>32</v>
      </c>
      <c r="B9" s="47">
        <f>SUM(B5:B6)</f>
        <v>1252815.27</v>
      </c>
      <c r="C9" s="47">
        <f>SUM(C5:C8)</f>
        <v>0</v>
      </c>
      <c r="D9" s="47">
        <f>SUM(D5:D8)</f>
        <v>1252815.27</v>
      </c>
      <c r="E9" s="49">
        <f>SUM(E5:E6)</f>
        <v>1</v>
      </c>
    </row>
    <row r="10" spans="1:7" s="50" customFormat="1" ht="12.75" customHeight="1" x14ac:dyDescent="0.2"/>
    <row r="11" spans="1:7" s="50" customFormat="1" ht="12.75" customHeight="1" x14ac:dyDescent="0.2"/>
    <row r="12" spans="1:7" s="50" customFormat="1" ht="13.5" customHeight="1" x14ac:dyDescent="0.2"/>
    <row r="13" spans="1:7" s="50" customFormat="1" ht="12.75" customHeight="1" x14ac:dyDescent="0.2">
      <c r="A13" s="331" t="s">
        <v>73</v>
      </c>
      <c r="B13" s="331"/>
      <c r="C13" s="331"/>
      <c r="D13" s="331"/>
      <c r="E13" s="331"/>
    </row>
    <row r="14" spans="1:7" s="50" customFormat="1" ht="38.25" x14ac:dyDescent="0.2">
      <c r="A14" s="226" t="s">
        <v>74</v>
      </c>
      <c r="B14" s="226" t="s">
        <v>174</v>
      </c>
      <c r="C14" s="226" t="s">
        <v>116</v>
      </c>
      <c r="D14" s="226" t="s">
        <v>75</v>
      </c>
      <c r="E14" s="226" t="s">
        <v>117</v>
      </c>
    </row>
    <row r="15" spans="1:7" ht="12.75" customHeight="1" x14ac:dyDescent="0.2">
      <c r="A15" s="227">
        <f>'Peňažné toky projektu'!B18</f>
        <v>2016</v>
      </c>
      <c r="B15" s="228">
        <v>1</v>
      </c>
      <c r="C15" s="230">
        <f>$B$9*B15</f>
        <v>1252815.27</v>
      </c>
      <c r="D15" s="228">
        <v>0</v>
      </c>
      <c r="E15" s="230">
        <f t="shared" ref="E15:E24" si="0">(SUM(C$5:C$7))*D15</f>
        <v>0</v>
      </c>
    </row>
    <row r="16" spans="1:7" ht="12.75" customHeight="1" x14ac:dyDescent="0.2">
      <c r="A16" s="227">
        <f>A15+1</f>
        <v>2017</v>
      </c>
      <c r="B16" s="228">
        <v>0</v>
      </c>
      <c r="C16" s="230">
        <f t="shared" ref="C16:C25" si="1">$B$9*B16</f>
        <v>0</v>
      </c>
      <c r="D16" s="228">
        <v>0</v>
      </c>
      <c r="E16" s="230">
        <f t="shared" si="0"/>
        <v>0</v>
      </c>
    </row>
    <row r="17" spans="1:8" ht="12.75" customHeight="1" x14ac:dyDescent="0.2">
      <c r="A17" s="227">
        <f t="shared" ref="A17:A24" si="2">A16+1</f>
        <v>2018</v>
      </c>
      <c r="B17" s="228">
        <v>0</v>
      </c>
      <c r="C17" s="230">
        <f t="shared" si="1"/>
        <v>0</v>
      </c>
      <c r="D17" s="228">
        <v>0</v>
      </c>
      <c r="E17" s="230">
        <f t="shared" si="0"/>
        <v>0</v>
      </c>
    </row>
    <row r="18" spans="1:8" ht="12.75" customHeight="1" x14ac:dyDescent="0.2">
      <c r="A18" s="227">
        <f t="shared" si="2"/>
        <v>2019</v>
      </c>
      <c r="B18" s="228">
        <v>0</v>
      </c>
      <c r="C18" s="230">
        <f t="shared" si="1"/>
        <v>0</v>
      </c>
      <c r="D18" s="228">
        <v>0</v>
      </c>
      <c r="E18" s="230">
        <f t="shared" si="0"/>
        <v>0</v>
      </c>
    </row>
    <row r="19" spans="1:8" ht="12.75" customHeight="1" x14ac:dyDescent="0.2">
      <c r="A19" s="227">
        <f t="shared" si="2"/>
        <v>2020</v>
      </c>
      <c r="B19" s="228">
        <v>0</v>
      </c>
      <c r="C19" s="230">
        <f t="shared" si="1"/>
        <v>0</v>
      </c>
      <c r="D19" s="228">
        <v>0</v>
      </c>
      <c r="E19" s="230">
        <f t="shared" si="0"/>
        <v>0</v>
      </c>
    </row>
    <row r="20" spans="1:8" ht="12.75" customHeight="1" x14ac:dyDescent="0.2">
      <c r="A20" s="227">
        <f t="shared" si="2"/>
        <v>2021</v>
      </c>
      <c r="B20" s="228">
        <v>0</v>
      </c>
      <c r="C20" s="230">
        <f t="shared" si="1"/>
        <v>0</v>
      </c>
      <c r="D20" s="228">
        <v>0</v>
      </c>
      <c r="E20" s="230">
        <f t="shared" si="0"/>
        <v>0</v>
      </c>
    </row>
    <row r="21" spans="1:8" ht="12.75" customHeight="1" x14ac:dyDescent="0.2">
      <c r="A21" s="227">
        <f t="shared" si="2"/>
        <v>2022</v>
      </c>
      <c r="B21" s="228">
        <v>0</v>
      </c>
      <c r="C21" s="230">
        <f t="shared" si="1"/>
        <v>0</v>
      </c>
      <c r="D21" s="228">
        <v>0</v>
      </c>
      <c r="E21" s="230">
        <f t="shared" si="0"/>
        <v>0</v>
      </c>
    </row>
    <row r="22" spans="1:8" ht="12.75" customHeight="1" x14ac:dyDescent="0.2">
      <c r="A22" s="227">
        <f t="shared" si="2"/>
        <v>2023</v>
      </c>
      <c r="B22" s="228">
        <v>0</v>
      </c>
      <c r="C22" s="230">
        <f t="shared" si="1"/>
        <v>0</v>
      </c>
      <c r="D22" s="228">
        <v>0</v>
      </c>
      <c r="E22" s="230">
        <f t="shared" si="0"/>
        <v>0</v>
      </c>
    </row>
    <row r="23" spans="1:8" ht="12.75" customHeight="1" x14ac:dyDescent="0.2">
      <c r="A23" s="227">
        <f t="shared" si="2"/>
        <v>2024</v>
      </c>
      <c r="B23" s="228">
        <v>0</v>
      </c>
      <c r="C23" s="230">
        <f t="shared" ref="C23:C24" si="3">$B$9*B23</f>
        <v>0</v>
      </c>
      <c r="D23" s="228">
        <v>0</v>
      </c>
      <c r="E23" s="230">
        <f t="shared" si="0"/>
        <v>0</v>
      </c>
      <c r="G23" s="258"/>
    </row>
    <row r="24" spans="1:8" ht="12.75" customHeight="1" x14ac:dyDescent="0.2">
      <c r="A24" s="227">
        <f t="shared" si="2"/>
        <v>2025</v>
      </c>
      <c r="B24" s="228">
        <v>0</v>
      </c>
      <c r="C24" s="230">
        <f t="shared" si="3"/>
        <v>0</v>
      </c>
      <c r="D24" s="228">
        <v>0</v>
      </c>
      <c r="E24" s="230">
        <f t="shared" si="0"/>
        <v>0</v>
      </c>
      <c r="H24" s="258"/>
    </row>
    <row r="25" spans="1:8" ht="12.75" customHeight="1" x14ac:dyDescent="0.2">
      <c r="A25" s="231" t="s">
        <v>32</v>
      </c>
      <c r="B25" s="229">
        <f>SUM(B15:B24)</f>
        <v>1</v>
      </c>
      <c r="C25" s="230">
        <f t="shared" si="1"/>
        <v>1252815.27</v>
      </c>
      <c r="D25" s="229">
        <f>SUM(D15:D24)</f>
        <v>0</v>
      </c>
      <c r="E25" s="230">
        <f>SUM(E15:E24)</f>
        <v>0</v>
      </c>
    </row>
    <row r="26" spans="1:8" s="50" customFormat="1" ht="12.75" customHeight="1" x14ac:dyDescent="0.2">
      <c r="A26" s="37"/>
      <c r="B26" s="38"/>
      <c r="C26" s="39"/>
      <c r="D26" s="38"/>
      <c r="E26" s="39"/>
    </row>
    <row r="27" spans="1:8" s="50" customFormat="1" ht="12.75" customHeight="1" x14ac:dyDescent="0.2">
      <c r="A27" s="37"/>
      <c r="B27" s="38"/>
      <c r="C27" s="39"/>
      <c r="D27" s="38"/>
      <c r="E27" s="39"/>
    </row>
    <row r="28" spans="1:8" s="50" customFormat="1" ht="12.75" customHeight="1" x14ac:dyDescent="0.2">
      <c r="A28" s="37"/>
      <c r="B28" s="38"/>
      <c r="C28" s="39"/>
      <c r="D28" s="38"/>
      <c r="E28" s="39"/>
      <c r="G28" s="232"/>
    </row>
    <row r="29" spans="1:8" s="50" customFormat="1" ht="12.75" customHeight="1" x14ac:dyDescent="0.2">
      <c r="A29" s="334" t="s">
        <v>216</v>
      </c>
      <c r="B29" s="335"/>
      <c r="C29" s="335"/>
      <c r="D29" s="335"/>
      <c r="E29" s="336"/>
    </row>
    <row r="30" spans="1:8" s="50" customFormat="1" ht="12.75" customHeight="1" x14ac:dyDescent="0.2">
      <c r="A30" s="332" t="s">
        <v>119</v>
      </c>
      <c r="B30" s="332"/>
      <c r="C30" s="332"/>
      <c r="D30" s="333">
        <f>D9</f>
        <v>1252815.27</v>
      </c>
      <c r="E30" s="333"/>
      <c r="H30" s="232"/>
    </row>
    <row r="31" spans="1:8" s="50" customFormat="1" ht="12.75" customHeight="1" x14ac:dyDescent="0.2">
      <c r="A31" s="332" t="s">
        <v>175</v>
      </c>
      <c r="B31" s="332"/>
      <c r="C31" s="332"/>
      <c r="D31" s="333">
        <f>C81</f>
        <v>1252815.27</v>
      </c>
      <c r="E31" s="333"/>
      <c r="G31" s="84"/>
    </row>
    <row r="32" spans="1:8" s="50" customFormat="1" ht="12.75" customHeight="1" x14ac:dyDescent="0.2">
      <c r="A32" s="332" t="s">
        <v>200</v>
      </c>
      <c r="B32" s="332"/>
      <c r="C32" s="332"/>
      <c r="D32" s="333">
        <f>D30-D31</f>
        <v>0</v>
      </c>
      <c r="E32" s="333"/>
    </row>
    <row r="33" spans="1:9" s="50" customFormat="1" ht="12.75" customHeight="1" x14ac:dyDescent="0.2">
      <c r="A33" s="332" t="s">
        <v>120</v>
      </c>
      <c r="B33" s="332"/>
      <c r="C33" s="332"/>
      <c r="D33" s="333">
        <f>IF(KodTypuZiadatela=36,IF(C82&gt;10000000,10000000,D31*D34),D31*D34)</f>
        <v>1190174.5064999999</v>
      </c>
      <c r="E33" s="333"/>
      <c r="F33" s="51"/>
    </row>
    <row r="34" spans="1:9" s="50" customFormat="1" x14ac:dyDescent="0.2">
      <c r="A34" s="332" t="s">
        <v>80</v>
      </c>
      <c r="B34" s="332"/>
      <c r="C34" s="332"/>
      <c r="D34" s="337">
        <f>'Peňažné toky projektu'!C11</f>
        <v>0.95</v>
      </c>
      <c r="E34" s="338"/>
    </row>
    <row r="35" spans="1:9" s="50" customFormat="1" x14ac:dyDescent="0.2">
      <c r="A35" s="332" t="s">
        <v>176</v>
      </c>
      <c r="B35" s="332"/>
      <c r="C35" s="332"/>
      <c r="D35" s="333">
        <f>B85</f>
        <v>62640.763500000059</v>
      </c>
      <c r="E35" s="333"/>
    </row>
    <row r="36" spans="1:9" s="50" customFormat="1" x14ac:dyDescent="0.2">
      <c r="A36" s="332" t="s">
        <v>164</v>
      </c>
      <c r="B36" s="332"/>
      <c r="C36" s="332"/>
      <c r="D36" s="333">
        <f>'Peňažné toky projektu'!C8</f>
        <v>-14402.400957390986</v>
      </c>
      <c r="E36" s="333"/>
    </row>
    <row r="37" spans="1:9" s="50" customFormat="1" x14ac:dyDescent="0.2">
      <c r="A37" s="39"/>
      <c r="B37" s="39"/>
      <c r="C37" s="39"/>
      <c r="D37" s="38"/>
      <c r="E37" s="39"/>
    </row>
    <row r="38" spans="1:9" s="50" customFormat="1" x14ac:dyDescent="0.2">
      <c r="A38" s="39"/>
      <c r="B38" s="39"/>
      <c r="C38" s="39"/>
      <c r="D38" s="38"/>
      <c r="E38" s="39"/>
    </row>
    <row r="39" spans="1:9" s="50" customFormat="1" x14ac:dyDescent="0.2">
      <c r="A39" s="365" t="s">
        <v>217</v>
      </c>
      <c r="B39" s="366"/>
      <c r="C39" s="366"/>
      <c r="D39" s="366"/>
      <c r="E39" s="367"/>
      <c r="F39" s="368" t="s">
        <v>168</v>
      </c>
      <c r="G39" s="369"/>
      <c r="H39" s="369"/>
      <c r="I39" s="370"/>
    </row>
    <row r="40" spans="1:9" s="50" customFormat="1" ht="54" customHeight="1" x14ac:dyDescent="0.2">
      <c r="A40" s="371" t="s">
        <v>149</v>
      </c>
      <c r="B40" s="372"/>
      <c r="C40" s="373"/>
      <c r="D40" s="226" t="s">
        <v>150</v>
      </c>
      <c r="E40" s="226" t="s">
        <v>151</v>
      </c>
      <c r="F40" s="226" t="s">
        <v>210</v>
      </c>
      <c r="G40" s="226" t="s">
        <v>117</v>
      </c>
      <c r="H40" s="226" t="s">
        <v>118</v>
      </c>
      <c r="I40" s="226" t="s">
        <v>172</v>
      </c>
    </row>
    <row r="41" spans="1:9" ht="12.75" customHeight="1" x14ac:dyDescent="0.2">
      <c r="A41" s="235" t="s">
        <v>195</v>
      </c>
      <c r="B41" s="348"/>
      <c r="C41" s="348"/>
      <c r="D41" s="348"/>
      <c r="E41" s="348"/>
      <c r="F41" s="348"/>
      <c r="G41" s="348"/>
      <c r="H41" s="348"/>
      <c r="I41" s="349"/>
    </row>
    <row r="42" spans="1:9" ht="12.75" customHeight="1" x14ac:dyDescent="0.2">
      <c r="A42" s="344" t="s">
        <v>182</v>
      </c>
      <c r="B42" s="344"/>
      <c r="C42" s="344"/>
      <c r="D42" s="45">
        <v>1200000</v>
      </c>
      <c r="E42" s="45">
        <v>0</v>
      </c>
      <c r="F42" s="91">
        <f>D42*IF(PevnaIntenzita="áno",1,'Peňažné toky projektu'!$C$9)</f>
        <v>1200000</v>
      </c>
      <c r="G42" s="91">
        <f>H42-F42</f>
        <v>0</v>
      </c>
      <c r="H42" s="46">
        <f t="shared" ref="H42:H67" si="4">D42+E42</f>
        <v>1200000</v>
      </c>
      <c r="I42" s="234">
        <f t="shared" ref="I42:I47" si="5">F42/F$70</f>
        <v>0.95784273127513841</v>
      </c>
    </row>
    <row r="43" spans="1:9" ht="12.75" customHeight="1" x14ac:dyDescent="0.2">
      <c r="A43" s="344" t="s">
        <v>191</v>
      </c>
      <c r="B43" s="344"/>
      <c r="C43" s="344"/>
      <c r="D43" s="45">
        <v>29333.67</v>
      </c>
      <c r="E43" s="45">
        <v>0</v>
      </c>
      <c r="F43" s="91">
        <f>D43*IF(PevnaIntenzita="áno",1,'Peňažné toky projektu'!$C$9)</f>
        <v>29333.67</v>
      </c>
      <c r="G43" s="91">
        <f t="shared" ref="G43:G69" si="6">H43-F43</f>
        <v>0</v>
      </c>
      <c r="H43" s="46">
        <f t="shared" si="4"/>
        <v>29333.67</v>
      </c>
      <c r="I43" s="234">
        <f t="shared" si="5"/>
        <v>2.3414202159269655E-2</v>
      </c>
    </row>
    <row r="44" spans="1:9" ht="12.75" customHeight="1" x14ac:dyDescent="0.2">
      <c r="A44" s="344"/>
      <c r="B44" s="344"/>
      <c r="C44" s="344"/>
      <c r="D44" s="45">
        <v>0</v>
      </c>
      <c r="E44" s="45">
        <v>0</v>
      </c>
      <c r="F44" s="91">
        <f>D44*IF(PevnaIntenzita="áno",1,'Peňažné toky projektu'!$C$9)</f>
        <v>0</v>
      </c>
      <c r="G44" s="91">
        <f t="shared" si="6"/>
        <v>0</v>
      </c>
      <c r="H44" s="46">
        <f t="shared" si="4"/>
        <v>0</v>
      </c>
      <c r="I44" s="234">
        <f t="shared" si="5"/>
        <v>0</v>
      </c>
    </row>
    <row r="45" spans="1:9" ht="12.75" customHeight="1" x14ac:dyDescent="0.2">
      <c r="A45" s="344"/>
      <c r="B45" s="344"/>
      <c r="C45" s="344"/>
      <c r="D45" s="45">
        <v>0</v>
      </c>
      <c r="E45" s="45">
        <v>0</v>
      </c>
      <c r="F45" s="91">
        <f>D45*IF(PevnaIntenzita="áno",1,'Peňažné toky projektu'!$C$9)</f>
        <v>0</v>
      </c>
      <c r="G45" s="91">
        <f t="shared" si="6"/>
        <v>0</v>
      </c>
      <c r="H45" s="46">
        <f t="shared" si="4"/>
        <v>0</v>
      </c>
      <c r="I45" s="234">
        <f t="shared" si="5"/>
        <v>0</v>
      </c>
    </row>
    <row r="46" spans="1:9" ht="12.75" customHeight="1" x14ac:dyDescent="0.2">
      <c r="A46" s="344"/>
      <c r="B46" s="344"/>
      <c r="C46" s="344"/>
      <c r="D46" s="45">
        <v>0</v>
      </c>
      <c r="E46" s="45">
        <v>0</v>
      </c>
      <c r="F46" s="91">
        <f>D46*IF(PevnaIntenzita="áno",1,'Peňažné toky projektu'!$C$9)</f>
        <v>0</v>
      </c>
      <c r="G46" s="91">
        <f t="shared" si="6"/>
        <v>0</v>
      </c>
      <c r="H46" s="46">
        <f t="shared" si="4"/>
        <v>0</v>
      </c>
      <c r="I46" s="234">
        <f t="shared" si="5"/>
        <v>0</v>
      </c>
    </row>
    <row r="47" spans="1:9" ht="12.75" customHeight="1" x14ac:dyDescent="0.2">
      <c r="A47" s="344"/>
      <c r="B47" s="344"/>
      <c r="C47" s="344"/>
      <c r="D47" s="45">
        <v>0</v>
      </c>
      <c r="E47" s="45">
        <v>0</v>
      </c>
      <c r="F47" s="91">
        <f>D47*IF(PevnaIntenzita="áno",1,'Peňažné toky projektu'!$C$9)</f>
        <v>0</v>
      </c>
      <c r="G47" s="91">
        <f t="shared" si="6"/>
        <v>0</v>
      </c>
      <c r="H47" s="46">
        <f t="shared" si="4"/>
        <v>0</v>
      </c>
      <c r="I47" s="234">
        <f t="shared" si="5"/>
        <v>0</v>
      </c>
    </row>
    <row r="48" spans="1:9" ht="12.75" customHeight="1" x14ac:dyDescent="0.2">
      <c r="A48" s="235" t="s">
        <v>195</v>
      </c>
      <c r="B48" s="348"/>
      <c r="C48" s="348"/>
      <c r="D48" s="348"/>
      <c r="E48" s="348"/>
      <c r="F48" s="348"/>
      <c r="G48" s="348"/>
      <c r="H48" s="348"/>
      <c r="I48" s="349"/>
    </row>
    <row r="49" spans="1:9" x14ac:dyDescent="0.2">
      <c r="A49" s="344"/>
      <c r="B49" s="344"/>
      <c r="C49" s="344"/>
      <c r="D49" s="45">
        <v>0</v>
      </c>
      <c r="E49" s="45">
        <v>0</v>
      </c>
      <c r="F49" s="91">
        <f>D49*IF(PevnaIntenzita="áno",1,'Peňažné toky projektu'!$C$9)</f>
        <v>0</v>
      </c>
      <c r="G49" s="91">
        <f t="shared" si="6"/>
        <v>0</v>
      </c>
      <c r="H49" s="46">
        <f t="shared" si="4"/>
        <v>0</v>
      </c>
      <c r="I49" s="234">
        <f t="shared" ref="I49:I54" si="7">F49/F$70</f>
        <v>0</v>
      </c>
    </row>
    <row r="50" spans="1:9" ht="12.75" customHeight="1" x14ac:dyDescent="0.2">
      <c r="A50" s="344"/>
      <c r="B50" s="344"/>
      <c r="C50" s="344"/>
      <c r="D50" s="45">
        <v>0</v>
      </c>
      <c r="E50" s="45">
        <v>0</v>
      </c>
      <c r="F50" s="91">
        <f>D50*IF(PevnaIntenzita="áno",1,'Peňažné toky projektu'!$C$9)</f>
        <v>0</v>
      </c>
      <c r="G50" s="91">
        <f t="shared" si="6"/>
        <v>0</v>
      </c>
      <c r="H50" s="46">
        <f t="shared" si="4"/>
        <v>0</v>
      </c>
      <c r="I50" s="234">
        <f t="shared" si="7"/>
        <v>0</v>
      </c>
    </row>
    <row r="51" spans="1:9" ht="12.75" customHeight="1" x14ac:dyDescent="0.2">
      <c r="A51" s="344"/>
      <c r="B51" s="344"/>
      <c r="C51" s="344"/>
      <c r="D51" s="45">
        <v>0</v>
      </c>
      <c r="E51" s="45">
        <v>0</v>
      </c>
      <c r="F51" s="91">
        <f>D51*IF(PevnaIntenzita="áno",1,'Peňažné toky projektu'!$C$9)</f>
        <v>0</v>
      </c>
      <c r="G51" s="91">
        <f t="shared" si="6"/>
        <v>0</v>
      </c>
      <c r="H51" s="46">
        <f t="shared" si="4"/>
        <v>0</v>
      </c>
      <c r="I51" s="234">
        <f t="shared" si="7"/>
        <v>0</v>
      </c>
    </row>
    <row r="52" spans="1:9" ht="12.75" customHeight="1" x14ac:dyDescent="0.2">
      <c r="A52" s="344"/>
      <c r="B52" s="344"/>
      <c r="C52" s="344"/>
      <c r="D52" s="45">
        <v>0</v>
      </c>
      <c r="E52" s="45">
        <v>0</v>
      </c>
      <c r="F52" s="91">
        <f>D52*IF(PevnaIntenzita="áno",1,'Peňažné toky projektu'!$C$9)</f>
        <v>0</v>
      </c>
      <c r="G52" s="91">
        <f t="shared" si="6"/>
        <v>0</v>
      </c>
      <c r="H52" s="46">
        <f>D52+E52</f>
        <v>0</v>
      </c>
      <c r="I52" s="234">
        <f t="shared" si="7"/>
        <v>0</v>
      </c>
    </row>
    <row r="53" spans="1:9" ht="12.75" customHeight="1" x14ac:dyDescent="0.2">
      <c r="A53" s="344"/>
      <c r="B53" s="344"/>
      <c r="C53" s="344"/>
      <c r="D53" s="45">
        <v>0</v>
      </c>
      <c r="E53" s="45">
        <v>0</v>
      </c>
      <c r="F53" s="91">
        <f>D53*IF(PevnaIntenzita="áno",1,'Peňažné toky projektu'!$C$9)</f>
        <v>0</v>
      </c>
      <c r="G53" s="91">
        <f t="shared" si="6"/>
        <v>0</v>
      </c>
      <c r="H53" s="46">
        <f>D53+E53</f>
        <v>0</v>
      </c>
      <c r="I53" s="234">
        <f t="shared" si="7"/>
        <v>0</v>
      </c>
    </row>
    <row r="54" spans="1:9" ht="12.75" customHeight="1" x14ac:dyDescent="0.2">
      <c r="A54" s="344"/>
      <c r="B54" s="344"/>
      <c r="C54" s="344"/>
      <c r="D54" s="45">
        <v>0</v>
      </c>
      <c r="E54" s="45">
        <v>0</v>
      </c>
      <c r="F54" s="91">
        <f>D54*IF(PevnaIntenzita="áno",1,'Peňažné toky projektu'!$C$9)</f>
        <v>0</v>
      </c>
      <c r="G54" s="91">
        <f t="shared" si="6"/>
        <v>0</v>
      </c>
      <c r="H54" s="46">
        <f t="shared" si="4"/>
        <v>0</v>
      </c>
      <c r="I54" s="234">
        <f t="shared" si="7"/>
        <v>0</v>
      </c>
    </row>
    <row r="55" spans="1:9" ht="12.75" customHeight="1" x14ac:dyDescent="0.2">
      <c r="A55" s="260" t="s">
        <v>196</v>
      </c>
      <c r="B55" s="348"/>
      <c r="C55" s="348"/>
      <c r="D55" s="348"/>
      <c r="E55" s="348"/>
      <c r="F55" s="348"/>
      <c r="G55" s="348"/>
      <c r="H55" s="348"/>
      <c r="I55" s="349"/>
    </row>
    <row r="56" spans="1:9" x14ac:dyDescent="0.2">
      <c r="A56" s="344"/>
      <c r="B56" s="344"/>
      <c r="C56" s="344"/>
      <c r="D56" s="45">
        <v>0</v>
      </c>
      <c r="E56" s="45">
        <v>0</v>
      </c>
      <c r="F56" s="91">
        <f>D56*IF(PevnaIntenzita="áno",1,'Peňažné toky projektu'!$C$9)</f>
        <v>0</v>
      </c>
      <c r="G56" s="91">
        <f t="shared" si="6"/>
        <v>0</v>
      </c>
      <c r="H56" s="46">
        <f t="shared" si="4"/>
        <v>0</v>
      </c>
      <c r="I56" s="234">
        <f t="shared" ref="I56:I61" si="8">F56/F$70</f>
        <v>0</v>
      </c>
    </row>
    <row r="57" spans="1:9" ht="12.75" customHeight="1" x14ac:dyDescent="0.2">
      <c r="A57" s="344"/>
      <c r="B57" s="344"/>
      <c r="C57" s="344"/>
      <c r="D57" s="45">
        <v>0</v>
      </c>
      <c r="E57" s="45">
        <v>0</v>
      </c>
      <c r="F57" s="91">
        <f>D57*IF(PevnaIntenzita="áno",1,'Peňažné toky projektu'!$C$9)</f>
        <v>0</v>
      </c>
      <c r="G57" s="91">
        <f t="shared" si="6"/>
        <v>0</v>
      </c>
      <c r="H57" s="46">
        <f t="shared" si="4"/>
        <v>0</v>
      </c>
      <c r="I57" s="234">
        <f t="shared" si="8"/>
        <v>0</v>
      </c>
    </row>
    <row r="58" spans="1:9" ht="12.75" customHeight="1" x14ac:dyDescent="0.2">
      <c r="A58" s="344"/>
      <c r="B58" s="344"/>
      <c r="C58" s="344"/>
      <c r="D58" s="45">
        <v>0</v>
      </c>
      <c r="E58" s="45">
        <v>0</v>
      </c>
      <c r="F58" s="91">
        <f>D58*IF(PevnaIntenzita="áno",1,'Peňažné toky projektu'!$C$9)</f>
        <v>0</v>
      </c>
      <c r="G58" s="91">
        <f t="shared" si="6"/>
        <v>0</v>
      </c>
      <c r="H58" s="46">
        <f t="shared" si="4"/>
        <v>0</v>
      </c>
      <c r="I58" s="234">
        <f t="shared" si="8"/>
        <v>0</v>
      </c>
    </row>
    <row r="59" spans="1:9" ht="12.75" customHeight="1" x14ac:dyDescent="0.2">
      <c r="A59" s="344"/>
      <c r="B59" s="344"/>
      <c r="C59" s="344"/>
      <c r="D59" s="45">
        <v>0</v>
      </c>
      <c r="E59" s="45">
        <v>0</v>
      </c>
      <c r="F59" s="91">
        <f>D59*IF(PevnaIntenzita="áno",1,'Peňažné toky projektu'!$C$9)</f>
        <v>0</v>
      </c>
      <c r="G59" s="91">
        <f t="shared" si="6"/>
        <v>0</v>
      </c>
      <c r="H59" s="46">
        <f t="shared" si="4"/>
        <v>0</v>
      </c>
      <c r="I59" s="234">
        <f t="shared" si="8"/>
        <v>0</v>
      </c>
    </row>
    <row r="60" spans="1:9" ht="12.75" customHeight="1" x14ac:dyDescent="0.2">
      <c r="A60" s="344"/>
      <c r="B60" s="344"/>
      <c r="C60" s="344"/>
      <c r="D60" s="45">
        <v>0</v>
      </c>
      <c r="E60" s="45">
        <v>0</v>
      </c>
      <c r="F60" s="91">
        <f>D60*IF(PevnaIntenzita="áno",1,'Peňažné toky projektu'!$C$9)</f>
        <v>0</v>
      </c>
      <c r="G60" s="91">
        <f t="shared" si="6"/>
        <v>0</v>
      </c>
      <c r="H60" s="46">
        <f t="shared" si="4"/>
        <v>0</v>
      </c>
      <c r="I60" s="234">
        <f t="shared" si="8"/>
        <v>0</v>
      </c>
    </row>
    <row r="61" spans="1:9" ht="12.75" customHeight="1" x14ac:dyDescent="0.2">
      <c r="A61" s="344"/>
      <c r="B61" s="344"/>
      <c r="C61" s="344"/>
      <c r="D61" s="45">
        <v>0</v>
      </c>
      <c r="E61" s="45">
        <v>0</v>
      </c>
      <c r="F61" s="91">
        <f>D61*IF(PevnaIntenzita="áno",1,'Peňažné toky projektu'!$C$9)</f>
        <v>0</v>
      </c>
      <c r="G61" s="91">
        <f t="shared" si="6"/>
        <v>0</v>
      </c>
      <c r="H61" s="46">
        <f t="shared" si="4"/>
        <v>0</v>
      </c>
      <c r="I61" s="234">
        <f t="shared" si="8"/>
        <v>0</v>
      </c>
    </row>
    <row r="62" spans="1:9" x14ac:dyDescent="0.2">
      <c r="A62" s="362" t="s">
        <v>209</v>
      </c>
      <c r="B62" s="363"/>
      <c r="C62" s="363"/>
      <c r="D62" s="363"/>
      <c r="E62" s="363"/>
      <c r="F62" s="363"/>
      <c r="G62" s="363"/>
      <c r="H62" s="363"/>
      <c r="I62" s="364"/>
    </row>
    <row r="63" spans="1:9" x14ac:dyDescent="0.2">
      <c r="A63" s="344"/>
      <c r="B63" s="344"/>
      <c r="C63" s="344"/>
      <c r="D63" s="45">
        <v>23481.599999999999</v>
      </c>
      <c r="E63" s="45">
        <v>0</v>
      </c>
      <c r="F63" s="91">
        <f>D63*IF(PevnaIntenzita="áno",1,'Peňažné toky projektu'!$C$9)</f>
        <v>23481.599999999999</v>
      </c>
      <c r="G63" s="91">
        <f t="shared" si="6"/>
        <v>0</v>
      </c>
      <c r="H63" s="46">
        <f t="shared" si="4"/>
        <v>23481.599999999999</v>
      </c>
      <c r="I63" s="234">
        <f>F63/F$70</f>
        <v>1.8743066565591906E-2</v>
      </c>
    </row>
    <row r="64" spans="1:9" ht="12.75" customHeight="1" x14ac:dyDescent="0.2">
      <c r="A64" s="344"/>
      <c r="B64" s="344"/>
      <c r="C64" s="344"/>
      <c r="D64" s="45">
        <v>0</v>
      </c>
      <c r="E64" s="45">
        <v>0</v>
      </c>
      <c r="F64" s="91">
        <f>D64*IF(PevnaIntenzita="áno",1,'Peňažné toky projektu'!$C$9)</f>
        <v>0</v>
      </c>
      <c r="G64" s="91">
        <f t="shared" ref="G64:G67" si="9">H64-F64</f>
        <v>0</v>
      </c>
      <c r="H64" s="46">
        <f t="shared" si="4"/>
        <v>0</v>
      </c>
      <c r="I64" s="234">
        <f>F64/F$70</f>
        <v>0</v>
      </c>
    </row>
    <row r="65" spans="1:22" ht="12.75" customHeight="1" x14ac:dyDescent="0.2">
      <c r="A65" s="344"/>
      <c r="B65" s="344"/>
      <c r="C65" s="344"/>
      <c r="D65" s="45">
        <v>0</v>
      </c>
      <c r="E65" s="45">
        <v>0</v>
      </c>
      <c r="F65" s="91">
        <f>D65*IF(PevnaIntenzita="áno",1,'Peňažné toky projektu'!$C$9)</f>
        <v>0</v>
      </c>
      <c r="G65" s="91">
        <f t="shared" si="9"/>
        <v>0</v>
      </c>
      <c r="H65" s="46">
        <f t="shared" si="4"/>
        <v>0</v>
      </c>
      <c r="I65" s="234">
        <f>F65/F$70</f>
        <v>0</v>
      </c>
    </row>
    <row r="66" spans="1:22" ht="12.75" customHeight="1" x14ac:dyDescent="0.2">
      <c r="A66" s="344"/>
      <c r="B66" s="344"/>
      <c r="C66" s="344"/>
      <c r="D66" s="45">
        <v>0</v>
      </c>
      <c r="E66" s="45">
        <v>0</v>
      </c>
      <c r="F66" s="91">
        <f>D66*IF(PevnaIntenzita="áno",1,'Peňažné toky projektu'!$C$9)</f>
        <v>0</v>
      </c>
      <c r="G66" s="91">
        <f t="shared" si="9"/>
        <v>0</v>
      </c>
      <c r="H66" s="46">
        <f t="shared" si="4"/>
        <v>0</v>
      </c>
      <c r="I66" s="234">
        <f>F66/F$70</f>
        <v>0</v>
      </c>
    </row>
    <row r="67" spans="1:22" ht="12.75" customHeight="1" x14ac:dyDescent="0.2">
      <c r="A67" s="344"/>
      <c r="B67" s="344"/>
      <c r="C67" s="344"/>
      <c r="D67" s="45">
        <v>0</v>
      </c>
      <c r="E67" s="45">
        <v>0</v>
      </c>
      <c r="F67" s="91">
        <f>D67*IF(PevnaIntenzita="áno",1,'Peňažné toky projektu'!$C$9)</f>
        <v>0</v>
      </c>
      <c r="G67" s="91">
        <f t="shared" si="9"/>
        <v>0</v>
      </c>
      <c r="H67" s="46">
        <f t="shared" si="4"/>
        <v>0</v>
      </c>
      <c r="I67" s="234">
        <f>F67/F$70</f>
        <v>0</v>
      </c>
    </row>
    <row r="68" spans="1:22" ht="12.75" customHeight="1" x14ac:dyDescent="0.2">
      <c r="A68" s="344"/>
      <c r="B68" s="344"/>
      <c r="C68" s="344"/>
      <c r="D68" s="45">
        <v>0</v>
      </c>
      <c r="E68" s="45">
        <v>0</v>
      </c>
      <c r="F68" s="91">
        <f>D68*IF(PevnaIntenzita="áno",1,'Peňažné toky projektu'!$C$9)</f>
        <v>0</v>
      </c>
      <c r="G68" s="91">
        <f t="shared" ref="G68" si="10">H68-F68</f>
        <v>0</v>
      </c>
      <c r="H68" s="46">
        <f t="shared" ref="H68" si="11">D68+E68</f>
        <v>0</v>
      </c>
      <c r="I68" s="234">
        <f t="shared" ref="I68" si="12">F68/F$70</f>
        <v>0</v>
      </c>
    </row>
    <row r="69" spans="1:22" x14ac:dyDescent="0.2">
      <c r="A69" s="345" t="s">
        <v>129</v>
      </c>
      <c r="B69" s="346"/>
      <c r="C69" s="347"/>
      <c r="D69" s="48"/>
      <c r="E69" s="45">
        <v>0</v>
      </c>
      <c r="F69" s="91">
        <f>D69*IF(PevnaIntenzita="áno",1,'Peňažné toky projektu'!$C$9)</f>
        <v>0</v>
      </c>
      <c r="G69" s="91">
        <f t="shared" si="6"/>
        <v>0</v>
      </c>
      <c r="H69" s="46">
        <f>E69</f>
        <v>0</v>
      </c>
      <c r="I69" s="48"/>
    </row>
    <row r="70" spans="1:22" s="50" customFormat="1" x14ac:dyDescent="0.2">
      <c r="A70" s="345" t="s">
        <v>32</v>
      </c>
      <c r="B70" s="346"/>
      <c r="C70" s="347"/>
      <c r="D70" s="46">
        <f>SUM(D42:D68)</f>
        <v>1252815.27</v>
      </c>
      <c r="E70" s="46">
        <f>SUM(E42:E69)</f>
        <v>0</v>
      </c>
      <c r="F70" s="47">
        <f>SUM(F42:F69)</f>
        <v>1252815.27</v>
      </c>
      <c r="G70" s="233">
        <f>SUM(G42:G69)</f>
        <v>0</v>
      </c>
      <c r="H70" s="47">
        <f>SUM(H42:H69)</f>
        <v>1252815.27</v>
      </c>
      <c r="I70" s="48">
        <f>SUM(I42:I68)</f>
        <v>1</v>
      </c>
    </row>
    <row r="71" spans="1:22" s="50" customFormat="1" hidden="1" x14ac:dyDescent="0.2">
      <c r="A71" s="39"/>
      <c r="B71" s="39"/>
      <c r="C71" s="39"/>
      <c r="D71" s="38"/>
      <c r="E71" s="39"/>
    </row>
    <row r="72" spans="1:22" s="52" customFormat="1" hidden="1" x14ac:dyDescent="0.2"/>
    <row r="73" spans="1:22" s="52" customFormat="1" hidden="1" x14ac:dyDescent="0.2">
      <c r="A73" s="52" t="s">
        <v>49</v>
      </c>
      <c r="C73" s="85">
        <f>1-PercentoNFP</f>
        <v>5.0000000000000044E-2</v>
      </c>
      <c r="T73" s="90"/>
    </row>
    <row r="74" spans="1:22" s="52" customFormat="1" hidden="1" x14ac:dyDescent="0.2">
      <c r="A74" s="52" t="s">
        <v>65</v>
      </c>
      <c r="C74" s="86">
        <f>PodielZdrojovEU</f>
        <v>0.85</v>
      </c>
    </row>
    <row r="75" spans="1:22" s="52" customFormat="1" hidden="1" x14ac:dyDescent="0.2">
      <c r="A75" s="52" t="s">
        <v>66</v>
      </c>
      <c r="C75" s="86">
        <f>PodielZdrojovSR</f>
        <v>0.1</v>
      </c>
    </row>
    <row r="76" spans="1:22" s="52" customFormat="1" hidden="1" x14ac:dyDescent="0.2"/>
    <row r="77" spans="1:22" s="52" customFormat="1" hidden="1" x14ac:dyDescent="0.2">
      <c r="A77" s="353" t="s">
        <v>95</v>
      </c>
      <c r="B77" s="354"/>
      <c r="C77" s="355"/>
      <c r="D77" s="341" t="s">
        <v>159</v>
      </c>
      <c r="E77" s="341" t="s">
        <v>133</v>
      </c>
      <c r="F77" s="350" t="s">
        <v>134</v>
      </c>
      <c r="G77" s="55"/>
      <c r="H77" s="261"/>
      <c r="I77" s="262"/>
      <c r="J77" s="263"/>
      <c r="T77" s="89" t="s">
        <v>135</v>
      </c>
      <c r="U77" s="264">
        <f>C81</f>
        <v>1252815.27</v>
      </c>
      <c r="V77" s="265">
        <v>1</v>
      </c>
    </row>
    <row r="78" spans="1:22" s="52" customFormat="1" hidden="1" x14ac:dyDescent="0.2">
      <c r="A78" s="356"/>
      <c r="B78" s="357"/>
      <c r="C78" s="358"/>
      <c r="D78" s="342"/>
      <c r="E78" s="342"/>
      <c r="F78" s="351"/>
      <c r="G78" s="56"/>
      <c r="H78" s="266"/>
      <c r="I78" s="267"/>
      <c r="J78" s="263"/>
      <c r="T78" s="89" t="s">
        <v>136</v>
      </c>
      <c r="U78" s="264">
        <f>NFP</f>
        <v>1190174.5064999999</v>
      </c>
      <c r="V78" s="268">
        <f>U78/$U$77</f>
        <v>0.95</v>
      </c>
    </row>
    <row r="79" spans="1:22" s="52" customFormat="1" hidden="1" x14ac:dyDescent="0.2">
      <c r="A79" s="359"/>
      <c r="B79" s="360"/>
      <c r="C79" s="361"/>
      <c r="D79" s="343"/>
      <c r="E79" s="343"/>
      <c r="F79" s="352"/>
      <c r="G79" s="269"/>
      <c r="H79" s="57" t="s">
        <v>123</v>
      </c>
      <c r="I79" s="58" t="s">
        <v>124</v>
      </c>
      <c r="T79" s="89" t="s">
        <v>137</v>
      </c>
      <c r="U79" s="264">
        <f>B83</f>
        <v>1064892.9794999999</v>
      </c>
      <c r="V79" s="268">
        <f>U79/$U$77</f>
        <v>0.84999999999999987</v>
      </c>
    </row>
    <row r="80" spans="1:22" s="52" customFormat="1" hidden="1" x14ac:dyDescent="0.2">
      <c r="A80" s="59"/>
      <c r="B80" s="60"/>
      <c r="C80" s="60"/>
      <c r="D80" s="61"/>
      <c r="E80" s="61"/>
      <c r="F80" s="62"/>
      <c r="G80" s="71" t="s">
        <v>125</v>
      </c>
      <c r="H80" s="72">
        <f>F83+F84</f>
        <v>1190174.5064999999</v>
      </c>
      <c r="I80" s="73">
        <f>SUM(F83:F85)</f>
        <v>1252815.27</v>
      </c>
      <c r="T80" s="89" t="s">
        <v>138</v>
      </c>
      <c r="U80" s="264">
        <f>B84</f>
        <v>125281.527</v>
      </c>
      <c r="V80" s="268">
        <f>U80/$U$77</f>
        <v>0.1</v>
      </c>
    </row>
    <row r="81" spans="1:22" s="52" customFormat="1" hidden="1" x14ac:dyDescent="0.2">
      <c r="A81" s="63" t="s">
        <v>158</v>
      </c>
      <c r="C81" s="87">
        <f>IF(F70&gt;0,F70,CelkoveOpravneneVydavky*IF(PevnaIntenzita="áno",1,'Peňažné toky projektu'!$C$9))</f>
        <v>1252815.27</v>
      </c>
      <c r="D81" s="64">
        <f>SUM(D83:D85)</f>
        <v>0.99999999999999989</v>
      </c>
      <c r="E81" s="65">
        <f>SUM(E83:E85)</f>
        <v>1</v>
      </c>
      <c r="F81" s="66"/>
      <c r="G81" s="71" t="s">
        <v>126</v>
      </c>
      <c r="H81" s="72">
        <f>NFP</f>
        <v>1190174.5064999999</v>
      </c>
      <c r="I81" s="73">
        <f>CelkoveOpravneneVydavky</f>
        <v>1252815.27</v>
      </c>
      <c r="T81" s="89" t="s">
        <v>139</v>
      </c>
      <c r="U81" s="264">
        <f>B85</f>
        <v>62640.763500000059</v>
      </c>
      <c r="V81" s="268">
        <f>U81/$U$77</f>
        <v>5.0000000000000044E-2</v>
      </c>
    </row>
    <row r="82" spans="1:22" s="52" customFormat="1" hidden="1" x14ac:dyDescent="0.2">
      <c r="A82" s="63" t="s">
        <v>128</v>
      </c>
      <c r="C82" s="87">
        <f>F70*'Peňažné toky projektu'!C11</f>
        <v>1190174.5064999999</v>
      </c>
      <c r="D82" s="64"/>
      <c r="E82" s="69"/>
      <c r="F82" s="70"/>
      <c r="G82" s="71" t="s">
        <v>127</v>
      </c>
      <c r="H82" s="72">
        <f>H80-H81</f>
        <v>0</v>
      </c>
      <c r="I82" s="73">
        <f>I80-I81</f>
        <v>0</v>
      </c>
      <c r="T82" s="89" t="s">
        <v>140</v>
      </c>
      <c r="U82" s="264" t="e">
        <f>#REF!</f>
        <v>#REF!</v>
      </c>
      <c r="V82" s="270"/>
    </row>
    <row r="83" spans="1:22" s="52" customFormat="1" hidden="1" x14ac:dyDescent="0.2">
      <c r="A83" s="40" t="s">
        <v>62</v>
      </c>
      <c r="B83" s="339">
        <f>IF(StatnaPomoc="nie",C81*C74,C82*C74)</f>
        <v>1064892.9794999999</v>
      </c>
      <c r="C83" s="340"/>
      <c r="D83" s="74">
        <f>B83/$C$81</f>
        <v>0.84999999999999987</v>
      </c>
      <c r="E83" s="88">
        <f>B83/CelkoveOpravneneVydavky</f>
        <v>0.84999999999999987</v>
      </c>
      <c r="F83" s="75">
        <f>E83*CelkoveOpravneneVydavky</f>
        <v>1064892.9794999999</v>
      </c>
      <c r="I83" s="68"/>
      <c r="T83" s="89" t="s">
        <v>141</v>
      </c>
      <c r="U83" s="264">
        <f>D31</f>
        <v>1252815.27</v>
      </c>
      <c r="V83" s="265">
        <v>1</v>
      </c>
    </row>
    <row r="84" spans="1:22" s="52" customFormat="1" hidden="1" x14ac:dyDescent="0.2">
      <c r="A84" s="40" t="s">
        <v>63</v>
      </c>
      <c r="B84" s="339">
        <f>IF(StatnaPomoc="nie",C81*C75,C82*C75)</f>
        <v>125281.527</v>
      </c>
      <c r="C84" s="340"/>
      <c r="D84" s="74">
        <f>B84/$C$81</f>
        <v>0.1</v>
      </c>
      <c r="E84" s="88">
        <f>B84/CelkoveOpravneneVydavky</f>
        <v>0.1</v>
      </c>
      <c r="F84" s="75">
        <f>E84*CelkoveOpravneneVydavky</f>
        <v>125281.527</v>
      </c>
      <c r="G84" s="67"/>
      <c r="H84" s="67"/>
      <c r="I84" s="68"/>
      <c r="T84" s="89" t="s">
        <v>142</v>
      </c>
      <c r="U84" s="264">
        <f>NFP</f>
        <v>1190174.5064999999</v>
      </c>
      <c r="V84" s="271">
        <f>U84/$U$83</f>
        <v>0.95</v>
      </c>
    </row>
    <row r="85" spans="1:22" s="52" customFormat="1" hidden="1" x14ac:dyDescent="0.2">
      <c r="A85" s="40" t="s">
        <v>64</v>
      </c>
      <c r="B85" s="339">
        <f>C81*C73</f>
        <v>62640.763500000059</v>
      </c>
      <c r="C85" s="340"/>
      <c r="D85" s="74">
        <f>B85/$C$81</f>
        <v>5.0000000000000044E-2</v>
      </c>
      <c r="E85" s="88">
        <f>1-(E83+E84)</f>
        <v>5.0000000000000155E-2</v>
      </c>
      <c r="F85" s="75">
        <f>E85*CelkoveOpravneneVydavky</f>
        <v>62640.763500000197</v>
      </c>
      <c r="G85" s="76"/>
      <c r="H85" s="76"/>
      <c r="I85" s="77"/>
      <c r="T85" s="89" t="s">
        <v>143</v>
      </c>
      <c r="U85" s="264">
        <f>B83</f>
        <v>1064892.9794999999</v>
      </c>
      <c r="V85" s="271">
        <f>U85/$U$83</f>
        <v>0.84999999999999987</v>
      </c>
    </row>
    <row r="86" spans="1:22" s="52" customFormat="1" hidden="1" x14ac:dyDescent="0.2">
      <c r="B86" s="78"/>
      <c r="C86" s="78"/>
      <c r="D86" s="53"/>
      <c r="F86" s="54"/>
      <c r="G86" s="79"/>
      <c r="H86" s="80"/>
      <c r="I86" s="80"/>
      <c r="T86" s="89" t="s">
        <v>144</v>
      </c>
      <c r="U86" s="264">
        <f>B84</f>
        <v>125281.527</v>
      </c>
      <c r="V86" s="271">
        <f>U86/$U$83</f>
        <v>0.1</v>
      </c>
    </row>
    <row r="87" spans="1:22" s="52" customFormat="1" hidden="1" x14ac:dyDescent="0.2">
      <c r="B87" s="78"/>
      <c r="C87" s="78"/>
      <c r="D87" s="53"/>
      <c r="F87" s="54"/>
      <c r="G87" s="79"/>
      <c r="H87" s="80"/>
      <c r="I87" s="80"/>
      <c r="T87" s="89" t="s">
        <v>145</v>
      </c>
      <c r="U87" s="264">
        <f>F85</f>
        <v>62640.763500000197</v>
      </c>
      <c r="V87" s="271">
        <f>U87/$U$83</f>
        <v>5.0000000000000155E-2</v>
      </c>
    </row>
    <row r="88" spans="1:22" s="52" customFormat="1" hidden="1" x14ac:dyDescent="0.2">
      <c r="T88" s="89" t="s">
        <v>146</v>
      </c>
      <c r="U88" s="264">
        <f>C9</f>
        <v>0</v>
      </c>
      <c r="V88" s="270"/>
    </row>
    <row r="89" spans="1:22" s="81" customFormat="1" hidden="1" x14ac:dyDescent="0.2">
      <c r="A89" s="81" t="s">
        <v>76</v>
      </c>
      <c r="E89" s="52"/>
      <c r="F89" s="52"/>
      <c r="G89" s="82"/>
      <c r="T89" s="89" t="s">
        <v>147</v>
      </c>
      <c r="U89" s="264">
        <f>D30</f>
        <v>1252815.27</v>
      </c>
      <c r="V89" s="270"/>
    </row>
    <row r="90" spans="1:22" s="81" customFormat="1" hidden="1" x14ac:dyDescent="0.2">
      <c r="A90" s="83" t="s">
        <v>77</v>
      </c>
      <c r="B90" s="92">
        <v>0</v>
      </c>
      <c r="F90" s="52"/>
      <c r="G90" s="52"/>
    </row>
    <row r="91" spans="1:22" s="81" customFormat="1" ht="51" hidden="1" x14ac:dyDescent="0.2">
      <c r="A91" s="236" t="s">
        <v>74</v>
      </c>
      <c r="B91" s="237" t="s">
        <v>78</v>
      </c>
      <c r="C91" s="237" t="s">
        <v>116</v>
      </c>
      <c r="D91" s="237" t="s">
        <v>117</v>
      </c>
      <c r="E91" s="237" t="s">
        <v>203</v>
      </c>
      <c r="F91" s="237" t="s">
        <v>201</v>
      </c>
      <c r="G91" s="237" t="s">
        <v>202</v>
      </c>
    </row>
    <row r="92" spans="1:22" s="81" customFormat="1" hidden="1" x14ac:dyDescent="0.2">
      <c r="A92" s="40">
        <f>'Peňažné toky projektu'!B18</f>
        <v>2016</v>
      </c>
      <c r="B92" s="41">
        <v>1</v>
      </c>
      <c r="C92" s="41">
        <f t="shared" ref="C92:C101" si="13">C15/B92</f>
        <v>1252815.27</v>
      </c>
      <c r="D92" s="41">
        <f t="shared" ref="D92:D101" si="14">E15/B92</f>
        <v>0</v>
      </c>
      <c r="E92" s="41">
        <f t="shared" ref="E92:E101" si="15">($B$6)*B15/B92</f>
        <v>0</v>
      </c>
      <c r="F92" s="42">
        <f t="shared" ref="F92:F101" si="16">($C$6)*D15/B92</f>
        <v>0</v>
      </c>
      <c r="G92" s="41">
        <f t="shared" ref="G92:G101" si="17">E92+F92</f>
        <v>0</v>
      </c>
    </row>
    <row r="93" spans="1:22" s="81" customFormat="1" hidden="1" x14ac:dyDescent="0.2">
      <c r="A93" s="40">
        <f>A92+1</f>
        <v>2017</v>
      </c>
      <c r="B93" s="41">
        <f t="shared" ref="B93:B101" si="18">POWER(1+$B$90,A93-A$92)</f>
        <v>1</v>
      </c>
      <c r="C93" s="42">
        <f t="shared" si="13"/>
        <v>0</v>
      </c>
      <c r="D93" s="42">
        <f t="shared" si="14"/>
        <v>0</v>
      </c>
      <c r="E93" s="41">
        <f t="shared" si="15"/>
        <v>0</v>
      </c>
      <c r="F93" s="42">
        <f t="shared" si="16"/>
        <v>0</v>
      </c>
      <c r="G93" s="42">
        <f t="shared" si="17"/>
        <v>0</v>
      </c>
    </row>
    <row r="94" spans="1:22" s="81" customFormat="1" hidden="1" x14ac:dyDescent="0.2">
      <c r="A94" s="40">
        <f t="shared" ref="A94:A101" si="19">A93+1</f>
        <v>2018</v>
      </c>
      <c r="B94" s="41">
        <f t="shared" si="18"/>
        <v>1</v>
      </c>
      <c r="C94" s="42">
        <f t="shared" si="13"/>
        <v>0</v>
      </c>
      <c r="D94" s="42">
        <f t="shared" si="14"/>
        <v>0</v>
      </c>
      <c r="E94" s="41">
        <f t="shared" si="15"/>
        <v>0</v>
      </c>
      <c r="F94" s="42">
        <f t="shared" si="16"/>
        <v>0</v>
      </c>
      <c r="G94" s="42">
        <f t="shared" si="17"/>
        <v>0</v>
      </c>
    </row>
    <row r="95" spans="1:22" s="81" customFormat="1" hidden="1" x14ac:dyDescent="0.2">
      <c r="A95" s="40">
        <f t="shared" si="19"/>
        <v>2019</v>
      </c>
      <c r="B95" s="41">
        <f t="shared" si="18"/>
        <v>1</v>
      </c>
      <c r="C95" s="42">
        <f t="shared" si="13"/>
        <v>0</v>
      </c>
      <c r="D95" s="42">
        <f t="shared" si="14"/>
        <v>0</v>
      </c>
      <c r="E95" s="41">
        <f t="shared" si="15"/>
        <v>0</v>
      </c>
      <c r="F95" s="42">
        <f t="shared" si="16"/>
        <v>0</v>
      </c>
      <c r="G95" s="42">
        <f t="shared" si="17"/>
        <v>0</v>
      </c>
    </row>
    <row r="96" spans="1:22" s="81" customFormat="1" hidden="1" x14ac:dyDescent="0.2">
      <c r="A96" s="40">
        <f t="shared" si="19"/>
        <v>2020</v>
      </c>
      <c r="B96" s="41">
        <f t="shared" si="18"/>
        <v>1</v>
      </c>
      <c r="C96" s="42">
        <f t="shared" si="13"/>
        <v>0</v>
      </c>
      <c r="D96" s="42">
        <f t="shared" si="14"/>
        <v>0</v>
      </c>
      <c r="E96" s="41">
        <f t="shared" si="15"/>
        <v>0</v>
      </c>
      <c r="F96" s="42">
        <f t="shared" si="16"/>
        <v>0</v>
      </c>
      <c r="G96" s="42">
        <f t="shared" si="17"/>
        <v>0</v>
      </c>
    </row>
    <row r="97" spans="1:7" s="81" customFormat="1" hidden="1" x14ac:dyDescent="0.2">
      <c r="A97" s="40">
        <f t="shared" si="19"/>
        <v>2021</v>
      </c>
      <c r="B97" s="41">
        <f t="shared" si="18"/>
        <v>1</v>
      </c>
      <c r="C97" s="42">
        <f t="shared" si="13"/>
        <v>0</v>
      </c>
      <c r="D97" s="42">
        <f t="shared" si="14"/>
        <v>0</v>
      </c>
      <c r="E97" s="41">
        <f t="shared" si="15"/>
        <v>0</v>
      </c>
      <c r="F97" s="42">
        <f t="shared" si="16"/>
        <v>0</v>
      </c>
      <c r="G97" s="42">
        <f t="shared" si="17"/>
        <v>0</v>
      </c>
    </row>
    <row r="98" spans="1:7" s="81" customFormat="1" hidden="1" x14ac:dyDescent="0.2">
      <c r="A98" s="40">
        <f>A97+1</f>
        <v>2022</v>
      </c>
      <c r="B98" s="41">
        <f t="shared" si="18"/>
        <v>1</v>
      </c>
      <c r="C98" s="42">
        <f t="shared" si="13"/>
        <v>0</v>
      </c>
      <c r="D98" s="42">
        <f t="shared" si="14"/>
        <v>0</v>
      </c>
      <c r="E98" s="41">
        <f t="shared" si="15"/>
        <v>0</v>
      </c>
      <c r="F98" s="42">
        <f t="shared" si="16"/>
        <v>0</v>
      </c>
      <c r="G98" s="42">
        <f t="shared" si="17"/>
        <v>0</v>
      </c>
    </row>
    <row r="99" spans="1:7" s="81" customFormat="1" hidden="1" x14ac:dyDescent="0.2">
      <c r="A99" s="40">
        <f t="shared" si="19"/>
        <v>2023</v>
      </c>
      <c r="B99" s="41">
        <f t="shared" si="18"/>
        <v>1</v>
      </c>
      <c r="C99" s="42">
        <f t="shared" si="13"/>
        <v>0</v>
      </c>
      <c r="D99" s="42">
        <f t="shared" si="14"/>
        <v>0</v>
      </c>
      <c r="E99" s="41">
        <f t="shared" si="15"/>
        <v>0</v>
      </c>
      <c r="F99" s="42">
        <f t="shared" si="16"/>
        <v>0</v>
      </c>
      <c r="G99" s="42">
        <f t="shared" si="17"/>
        <v>0</v>
      </c>
    </row>
    <row r="100" spans="1:7" s="81" customFormat="1" hidden="1" x14ac:dyDescent="0.2">
      <c r="A100" s="40">
        <f t="shared" si="19"/>
        <v>2024</v>
      </c>
      <c r="B100" s="41">
        <f t="shared" si="18"/>
        <v>1</v>
      </c>
      <c r="C100" s="42">
        <f t="shared" si="13"/>
        <v>0</v>
      </c>
      <c r="D100" s="42">
        <f t="shared" si="14"/>
        <v>0</v>
      </c>
      <c r="E100" s="41">
        <f t="shared" si="15"/>
        <v>0</v>
      </c>
      <c r="F100" s="42">
        <f t="shared" si="16"/>
        <v>0</v>
      </c>
      <c r="G100" s="42">
        <f t="shared" si="17"/>
        <v>0</v>
      </c>
    </row>
    <row r="101" spans="1:7" s="81" customFormat="1" hidden="1" x14ac:dyDescent="0.2">
      <c r="A101" s="40">
        <f t="shared" si="19"/>
        <v>2025</v>
      </c>
      <c r="B101" s="41">
        <f t="shared" si="18"/>
        <v>1</v>
      </c>
      <c r="C101" s="42">
        <f t="shared" si="13"/>
        <v>0</v>
      </c>
      <c r="D101" s="42">
        <f t="shared" si="14"/>
        <v>0</v>
      </c>
      <c r="E101" s="41">
        <f t="shared" si="15"/>
        <v>0</v>
      </c>
      <c r="F101" s="42">
        <f t="shared" si="16"/>
        <v>0</v>
      </c>
      <c r="G101" s="42">
        <f t="shared" si="17"/>
        <v>0</v>
      </c>
    </row>
    <row r="102" spans="1:7" s="81" customFormat="1" hidden="1" x14ac:dyDescent="0.2">
      <c r="A102" s="43" t="s">
        <v>32</v>
      </c>
      <c r="B102" s="42"/>
      <c r="C102" s="41">
        <f>SUM(C92:C101)</f>
        <v>1252815.27</v>
      </c>
      <c r="D102" s="41">
        <f t="shared" ref="D102:G102" si="20">SUM(D92:D101)</f>
        <v>0</v>
      </c>
      <c r="E102" s="41">
        <f t="shared" si="20"/>
        <v>0</v>
      </c>
      <c r="F102" s="41">
        <f t="shared" si="20"/>
        <v>0</v>
      </c>
      <c r="G102" s="41">
        <f t="shared" si="20"/>
        <v>0</v>
      </c>
    </row>
    <row r="103" spans="1:7" s="81" customFormat="1" hidden="1" x14ac:dyDescent="0.2"/>
    <row r="104" spans="1:7" s="50" customFormat="1" hidden="1" x14ac:dyDescent="0.2"/>
    <row r="105" spans="1:7" s="50" customFormat="1" hidden="1" x14ac:dyDescent="0.2"/>
    <row r="107" spans="1:7" hidden="1" x14ac:dyDescent="0.2"/>
    <row r="108" spans="1:7" hidden="1" x14ac:dyDescent="0.2">
      <c r="A108" s="259" t="s">
        <v>180</v>
      </c>
    </row>
    <row r="109" spans="1:7" hidden="1" x14ac:dyDescent="0.2">
      <c r="A109" s="259" t="s">
        <v>181</v>
      </c>
    </row>
    <row r="110" spans="1:7" hidden="1" x14ac:dyDescent="0.2">
      <c r="A110" s="259" t="s">
        <v>182</v>
      </c>
    </row>
    <row r="111" spans="1:7" hidden="1" x14ac:dyDescent="0.2">
      <c r="A111" s="259" t="s">
        <v>183</v>
      </c>
    </row>
    <row r="112" spans="1:7" hidden="1" x14ac:dyDescent="0.2">
      <c r="A112" s="259" t="s">
        <v>184</v>
      </c>
    </row>
    <row r="113" spans="1:1" hidden="1" x14ac:dyDescent="0.2">
      <c r="A113" s="259" t="s">
        <v>185</v>
      </c>
    </row>
    <row r="114" spans="1:1" hidden="1" x14ac:dyDescent="0.2">
      <c r="A114" s="259" t="s">
        <v>186</v>
      </c>
    </row>
    <row r="115" spans="1:1" hidden="1" x14ac:dyDescent="0.2">
      <c r="A115" s="259" t="s">
        <v>187</v>
      </c>
    </row>
    <row r="116" spans="1:1" hidden="1" x14ac:dyDescent="0.2">
      <c r="A116" s="259" t="s">
        <v>188</v>
      </c>
    </row>
    <row r="117" spans="1:1" hidden="1" x14ac:dyDescent="0.2">
      <c r="A117" s="259" t="s">
        <v>189</v>
      </c>
    </row>
    <row r="118" spans="1:1" hidden="1" x14ac:dyDescent="0.2">
      <c r="A118" s="259" t="s">
        <v>190</v>
      </c>
    </row>
    <row r="119" spans="1:1" hidden="1" x14ac:dyDescent="0.2">
      <c r="A119" s="259" t="s">
        <v>191</v>
      </c>
    </row>
    <row r="120" spans="1:1" hidden="1" x14ac:dyDescent="0.2">
      <c r="A120" s="259" t="s">
        <v>192</v>
      </c>
    </row>
    <row r="121" spans="1:1" hidden="1" x14ac:dyDescent="0.2">
      <c r="A121" s="259" t="s">
        <v>193</v>
      </c>
    </row>
    <row r="122" spans="1:1" hidden="1" x14ac:dyDescent="0.2">
      <c r="A122" s="259" t="s">
        <v>194</v>
      </c>
    </row>
    <row r="123" spans="1:1" hidden="1" x14ac:dyDescent="0.2"/>
  </sheetData>
  <sheetProtection algorithmName="SHA-512" hashValue="xI86ppPkM4tZoAx9MMueyPnP3lihOFhr9B0V50glIQ2A81FeYhVO5MMtQLYDqeHlg8GxXhrx+J7takHYplpEDw==" saltValue="kVc7iPVpD/mGIvkTnfNbIg==" spinCount="100000" sheet="1" objects="1" scenarios="1"/>
  <customSheetViews>
    <customSheetView guid="{DB7D8600-7BA7-4CE3-9713-A1F8E1674C32}" showGridLines="0" hiddenRows="1" hiddenColumns="1">
      <selection activeCell="M47" sqref="M47"/>
      <rowBreaks count="2" manualBreakCount="2">
        <brk id="37" max="8" man="1"/>
        <brk id="78" max="8" man="1"/>
      </rowBreaks>
      <pageMargins left="0.70866141732283472" right="0.70866141732283472" top="0.78740157480314965" bottom="0.78740157480314965" header="0.31496062992125984" footer="0.31496062992125984"/>
      <pageSetup paperSize="9" scale="83" orientation="landscape" r:id="rId1"/>
      <headerFooter>
        <oddHeader>&amp;RPríloha č. 3 Metodiky pre vypracovanie finančnej analýzy projektu 
Finančná Analýza</oddHeader>
      </headerFooter>
    </customSheetView>
  </customSheetViews>
  <mergeCells count="57">
    <mergeCell ref="A13:E13"/>
    <mergeCell ref="F77:F79"/>
    <mergeCell ref="A77:C79"/>
    <mergeCell ref="D77:D79"/>
    <mergeCell ref="A68:C68"/>
    <mergeCell ref="A44:C44"/>
    <mergeCell ref="A65:C65"/>
    <mergeCell ref="A62:I62"/>
    <mergeCell ref="A47:C47"/>
    <mergeCell ref="A53:C53"/>
    <mergeCell ref="B55:I55"/>
    <mergeCell ref="A39:E39"/>
    <mergeCell ref="F39:I39"/>
    <mergeCell ref="A40:C40"/>
    <mergeCell ref="A42:C42"/>
    <mergeCell ref="A64:C64"/>
    <mergeCell ref="B41:I41"/>
    <mergeCell ref="B48:I48"/>
    <mergeCell ref="A54:C54"/>
    <mergeCell ref="A51:C51"/>
    <mergeCell ref="A43:C43"/>
    <mergeCell ref="A45:C45"/>
    <mergeCell ref="A46:C46"/>
    <mergeCell ref="A49:C49"/>
    <mergeCell ref="A50:C50"/>
    <mergeCell ref="A52:C52"/>
    <mergeCell ref="B85:C85"/>
    <mergeCell ref="B84:C84"/>
    <mergeCell ref="B83:C83"/>
    <mergeCell ref="E77:E79"/>
    <mergeCell ref="A56:C56"/>
    <mergeCell ref="A57:C57"/>
    <mergeCell ref="A58:C58"/>
    <mergeCell ref="A59:C59"/>
    <mergeCell ref="A60:C60"/>
    <mergeCell ref="A61:C61"/>
    <mergeCell ref="A63:C63"/>
    <mergeCell ref="A69:C69"/>
    <mergeCell ref="A70:C70"/>
    <mergeCell ref="A66:C66"/>
    <mergeCell ref="A67:C67"/>
    <mergeCell ref="A3:E3"/>
    <mergeCell ref="A36:C36"/>
    <mergeCell ref="A35:C35"/>
    <mergeCell ref="A34:C34"/>
    <mergeCell ref="A33:C33"/>
    <mergeCell ref="A32:C32"/>
    <mergeCell ref="A31:C31"/>
    <mergeCell ref="A30:C30"/>
    <mergeCell ref="D30:E30"/>
    <mergeCell ref="A29:E29"/>
    <mergeCell ref="D31:E31"/>
    <mergeCell ref="D36:E36"/>
    <mergeCell ref="D35:E35"/>
    <mergeCell ref="D34:E34"/>
    <mergeCell ref="D32:E32"/>
    <mergeCell ref="D33:E33"/>
  </mergeCells>
  <phoneticPr fontId="0" type="noConversion"/>
  <conditionalFormatting sqref="D25 B25">
    <cfRule type="cellIs" dxfId="131" priority="4" stopIfTrue="1" operator="equal">
      <formula>1</formula>
    </cfRule>
  </conditionalFormatting>
  <conditionalFormatting sqref="G4">
    <cfRule type="colorScale" priority="1">
      <colorScale>
        <cfvo type="num" val="0"/>
        <cfvo type="num" val="0"/>
        <color rgb="FFCCFFCC"/>
        <color rgb="FFCCFFCC"/>
      </colorScale>
    </cfRule>
  </conditionalFormatting>
  <dataValidations count="1">
    <dataValidation type="list" allowBlank="1" sqref="A56:C61 A42:C47 A49:C54 A63:C68">
      <formula1>SkupinaVýdavkov</formula1>
    </dataValidation>
  </dataValidations>
  <pageMargins left="0.70866141732283472" right="0.70866141732283472" top="0.78740157480314965" bottom="0.78740157480314965" header="0.31496062992125984" footer="0.31496062992125984"/>
  <pageSetup paperSize="9" scale="83" orientation="landscape" r:id="rId2"/>
  <headerFooter>
    <oddHeader>&amp;RPríloha č. 3 Metodiky pre vypracovanie finančnej analýzy projektu 
Finančná Analýza</oddHeader>
  </headerFooter>
  <rowBreaks count="2" manualBreakCount="2">
    <brk id="36" max="8" man="1"/>
    <brk id="71" max="8" man="1"/>
  </rowBreaks>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5">
    <tabColor indexed="47"/>
    <pageSetUpPr fitToPage="1"/>
  </sheetPr>
  <dimension ref="A1:AQ151"/>
  <sheetViews>
    <sheetView showGridLines="0" zoomScale="85" zoomScaleNormal="85" workbookViewId="0">
      <pane ySplit="1" topLeftCell="A2" activePane="bottomLeft" state="frozen"/>
      <selection activeCell="I40" sqref="I40"/>
      <selection pane="bottomLeft" activeCell="D3" sqref="D3"/>
    </sheetView>
  </sheetViews>
  <sheetFormatPr defaultColWidth="9.140625" defaultRowHeight="12.75" x14ac:dyDescent="0.2"/>
  <cols>
    <col min="1" max="1" width="7" style="197" customWidth="1"/>
    <col min="2" max="2" width="5.5703125" style="194" customWidth="1"/>
    <col min="3" max="3" width="15.85546875" style="194" customWidth="1"/>
    <col min="4" max="4" width="10.7109375" style="196" bestFit="1" customWidth="1"/>
    <col min="5" max="5" width="11.42578125" style="196" bestFit="1" customWidth="1"/>
    <col min="6" max="16384" width="9.140625" style="196"/>
  </cols>
  <sheetData>
    <row r="1" spans="1:43" x14ac:dyDescent="0.2">
      <c r="A1" s="193" t="s">
        <v>166</v>
      </c>
      <c r="D1" s="195">
        <f>'Peňažné toky projektu'!B18</f>
        <v>2016</v>
      </c>
      <c r="E1" s="195">
        <f>'Peňažné toky projektu'!C18</f>
        <v>2017</v>
      </c>
      <c r="F1" s="195">
        <f>'Peňažné toky projektu'!D18</f>
        <v>2018</v>
      </c>
      <c r="G1" s="195">
        <f>'Peňažné toky projektu'!E18</f>
        <v>2019</v>
      </c>
      <c r="H1" s="195">
        <f>'Peňažné toky projektu'!F18</f>
        <v>2020</v>
      </c>
      <c r="I1" s="195">
        <f>'Peňažné toky projektu'!G18</f>
        <v>2021</v>
      </c>
      <c r="J1" s="195">
        <f>'Peňažné toky projektu'!H18</f>
        <v>2022</v>
      </c>
      <c r="K1" s="195">
        <f>'Peňažné toky projektu'!I18</f>
        <v>2023</v>
      </c>
      <c r="L1" s="195">
        <f>'Peňažné toky projektu'!J18</f>
        <v>2024</v>
      </c>
      <c r="M1" s="195">
        <f>'Peňažné toky projektu'!K18</f>
        <v>2025</v>
      </c>
      <c r="N1" s="195">
        <f>'Peňažné toky projektu'!L18</f>
        <v>2026</v>
      </c>
      <c r="O1" s="195">
        <f>'Peňažné toky projektu'!M18</f>
        <v>2027</v>
      </c>
      <c r="P1" s="195">
        <f>'Peňažné toky projektu'!N18</f>
        <v>2028</v>
      </c>
      <c r="Q1" s="195">
        <f>'Peňažné toky projektu'!O18</f>
        <v>2029</v>
      </c>
      <c r="R1" s="195">
        <f>'Peňažné toky projektu'!P18</f>
        <v>2030</v>
      </c>
      <c r="S1" s="195">
        <f>'Peňažné toky projektu'!Q18</f>
        <v>2031</v>
      </c>
      <c r="T1" s="195">
        <f>'Peňažné toky projektu'!R18</f>
        <v>2032</v>
      </c>
      <c r="U1" s="195">
        <f>'Peňažné toky projektu'!S18</f>
        <v>2033</v>
      </c>
      <c r="V1" s="195">
        <f>'Peňažné toky projektu'!T18</f>
        <v>2034</v>
      </c>
      <c r="W1" s="195">
        <f>'Peňažné toky projektu'!U18</f>
        <v>2035</v>
      </c>
      <c r="X1" s="195">
        <f>'Peňažné toky projektu'!V18</f>
        <v>2036</v>
      </c>
      <c r="Y1" s="195" t="str">
        <f>'Peňažné toky projektu'!W18</f>
        <v/>
      </c>
      <c r="Z1" s="195" t="str">
        <f>'Peňažné toky projektu'!X18</f>
        <v/>
      </c>
      <c r="AA1" s="195" t="str">
        <f>'Peňažné toky projektu'!Y18</f>
        <v/>
      </c>
      <c r="AB1" s="195" t="str">
        <f>'Peňažné toky projektu'!Z18</f>
        <v/>
      </c>
      <c r="AC1" s="195" t="str">
        <f>'Peňažné toky projektu'!AA18</f>
        <v/>
      </c>
      <c r="AD1" s="195" t="str">
        <f>'Peňažné toky projektu'!AB18</f>
        <v/>
      </c>
      <c r="AE1" s="195" t="str">
        <f>'Peňažné toky projektu'!AC18</f>
        <v/>
      </c>
      <c r="AF1" s="195" t="str">
        <f>'Peňažné toky projektu'!AD18</f>
        <v/>
      </c>
      <c r="AG1" s="195" t="str">
        <f>'Peňažné toky projektu'!AE18</f>
        <v/>
      </c>
      <c r="AH1" s="195" t="str">
        <f>'Peňažné toky projektu'!AF18</f>
        <v/>
      </c>
      <c r="AI1" s="195" t="str">
        <f>'Peňažné toky projektu'!AG18</f>
        <v/>
      </c>
      <c r="AJ1" s="195" t="str">
        <f>'Peňažné toky projektu'!AH18</f>
        <v/>
      </c>
      <c r="AK1" s="195" t="str">
        <f>'Peňažné toky projektu'!AI18</f>
        <v/>
      </c>
      <c r="AL1" s="195" t="str">
        <f>'Peňažné toky projektu'!AJ18</f>
        <v/>
      </c>
      <c r="AM1" s="195" t="str">
        <f>'Peňažné toky projektu'!AK18</f>
        <v/>
      </c>
      <c r="AN1" s="195" t="str">
        <f>'Peňažné toky projektu'!AL18</f>
        <v/>
      </c>
      <c r="AO1" s="195" t="str">
        <f>'Peňažné toky projektu'!AM18</f>
        <v/>
      </c>
      <c r="AP1" s="195" t="str">
        <f>'Peňažné toky projektu'!AN18</f>
        <v/>
      </c>
      <c r="AQ1" s="195" t="str">
        <f>'Peňažné toky projektu'!AO18</f>
        <v/>
      </c>
    </row>
    <row r="2" spans="1:43" x14ac:dyDescent="0.2">
      <c r="A2" s="206"/>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row>
    <row r="3" spans="1:43" x14ac:dyDescent="0.2">
      <c r="B3" s="196"/>
      <c r="C3" s="208" t="s">
        <v>23</v>
      </c>
      <c r="D3" s="250">
        <v>0</v>
      </c>
      <c r="E3" s="250">
        <v>0</v>
      </c>
      <c r="F3" s="250">
        <v>0</v>
      </c>
      <c r="G3" s="250">
        <v>0</v>
      </c>
      <c r="H3" s="250">
        <v>0</v>
      </c>
      <c r="I3" s="250">
        <v>0</v>
      </c>
      <c r="J3" s="250">
        <v>0</v>
      </c>
      <c r="K3" s="250">
        <v>0</v>
      </c>
      <c r="L3" s="250">
        <v>0</v>
      </c>
      <c r="M3" s="250">
        <v>0</v>
      </c>
      <c r="N3" s="250">
        <v>0</v>
      </c>
      <c r="O3" s="250">
        <v>0</v>
      </c>
      <c r="P3" s="250">
        <v>0</v>
      </c>
      <c r="Q3" s="250">
        <v>0</v>
      </c>
      <c r="R3" s="250">
        <v>0</v>
      </c>
      <c r="S3" s="250">
        <v>0</v>
      </c>
      <c r="T3" s="250">
        <v>0</v>
      </c>
      <c r="U3" s="250">
        <v>0</v>
      </c>
      <c r="V3" s="250">
        <v>0</v>
      </c>
      <c r="W3" s="250">
        <v>0</v>
      </c>
      <c r="X3" s="250">
        <v>0</v>
      </c>
      <c r="Y3" s="250">
        <v>0</v>
      </c>
      <c r="Z3" s="250">
        <v>0</v>
      </c>
      <c r="AA3" s="250">
        <v>0</v>
      </c>
      <c r="AB3" s="250">
        <v>0</v>
      </c>
      <c r="AC3" s="250">
        <v>0</v>
      </c>
      <c r="AD3" s="250">
        <v>0</v>
      </c>
      <c r="AE3" s="250">
        <v>0</v>
      </c>
      <c r="AF3" s="250">
        <v>0</v>
      </c>
      <c r="AG3" s="250">
        <v>0</v>
      </c>
      <c r="AH3" s="250">
        <v>0</v>
      </c>
      <c r="AI3" s="250">
        <v>0</v>
      </c>
      <c r="AJ3" s="250">
        <v>0</v>
      </c>
      <c r="AK3" s="250">
        <v>0</v>
      </c>
      <c r="AL3" s="250">
        <v>0</v>
      </c>
      <c r="AM3" s="250">
        <v>0</v>
      </c>
      <c r="AN3" s="250"/>
      <c r="AO3" s="250"/>
      <c r="AP3" s="198"/>
      <c r="AQ3" s="198"/>
    </row>
    <row r="4" spans="1:43" x14ac:dyDescent="0.2">
      <c r="A4" s="196"/>
      <c r="B4" s="196"/>
      <c r="C4" s="208" t="s">
        <v>24</v>
      </c>
      <c r="D4" s="251">
        <v>0</v>
      </c>
      <c r="E4" s="251">
        <v>0</v>
      </c>
      <c r="F4" s="251">
        <v>0</v>
      </c>
      <c r="G4" s="251">
        <v>0</v>
      </c>
      <c r="H4" s="251">
        <v>0</v>
      </c>
      <c r="I4" s="251">
        <v>0</v>
      </c>
      <c r="J4" s="251">
        <v>0</v>
      </c>
      <c r="K4" s="251">
        <v>0</v>
      </c>
      <c r="L4" s="251">
        <v>0</v>
      </c>
      <c r="M4" s="251">
        <v>0</v>
      </c>
      <c r="N4" s="251">
        <v>0</v>
      </c>
      <c r="O4" s="251">
        <v>0</v>
      </c>
      <c r="P4" s="251">
        <v>0</v>
      </c>
      <c r="Q4" s="251">
        <v>0</v>
      </c>
      <c r="R4" s="251">
        <v>0</v>
      </c>
      <c r="S4" s="251">
        <v>0</v>
      </c>
      <c r="T4" s="251">
        <v>0</v>
      </c>
      <c r="U4" s="251">
        <v>0</v>
      </c>
      <c r="V4" s="251">
        <v>0</v>
      </c>
      <c r="W4" s="251">
        <v>0</v>
      </c>
      <c r="X4" s="251">
        <v>0</v>
      </c>
      <c r="Y4" s="251">
        <v>0</v>
      </c>
      <c r="Z4" s="251">
        <v>0</v>
      </c>
      <c r="AA4" s="251">
        <v>0</v>
      </c>
      <c r="AB4" s="251">
        <v>0</v>
      </c>
      <c r="AC4" s="251">
        <v>0</v>
      </c>
      <c r="AD4" s="251">
        <v>0</v>
      </c>
      <c r="AE4" s="251">
        <v>0</v>
      </c>
      <c r="AF4" s="251">
        <v>0</v>
      </c>
      <c r="AG4" s="251">
        <v>0</v>
      </c>
      <c r="AH4" s="251">
        <v>0</v>
      </c>
      <c r="AI4" s="251">
        <v>0</v>
      </c>
      <c r="AJ4" s="251">
        <v>0</v>
      </c>
      <c r="AK4" s="251">
        <v>0</v>
      </c>
      <c r="AL4" s="251">
        <v>0</v>
      </c>
      <c r="AM4" s="251">
        <v>0</v>
      </c>
      <c r="AN4" s="251"/>
      <c r="AO4" s="251"/>
      <c r="AP4" s="198"/>
      <c r="AQ4" s="198"/>
    </row>
    <row r="5" spans="1:43" x14ac:dyDescent="0.2">
      <c r="A5" s="196"/>
      <c r="B5" s="374" t="s">
        <v>25</v>
      </c>
      <c r="C5" s="374"/>
      <c r="D5" s="205">
        <f>IF(D1="","",D3*D4)</f>
        <v>0</v>
      </c>
      <c r="E5" s="205">
        <f t="shared" ref="E5:AJ5" si="0">IF(E1="","",E3*E4)</f>
        <v>0</v>
      </c>
      <c r="F5" s="205">
        <f t="shared" si="0"/>
        <v>0</v>
      </c>
      <c r="G5" s="205">
        <f t="shared" si="0"/>
        <v>0</v>
      </c>
      <c r="H5" s="205">
        <f t="shared" si="0"/>
        <v>0</v>
      </c>
      <c r="I5" s="205">
        <f t="shared" si="0"/>
        <v>0</v>
      </c>
      <c r="J5" s="205">
        <f t="shared" si="0"/>
        <v>0</v>
      </c>
      <c r="K5" s="205">
        <f t="shared" si="0"/>
        <v>0</v>
      </c>
      <c r="L5" s="205">
        <f t="shared" si="0"/>
        <v>0</v>
      </c>
      <c r="M5" s="205">
        <f t="shared" si="0"/>
        <v>0</v>
      </c>
      <c r="N5" s="205">
        <f t="shared" si="0"/>
        <v>0</v>
      </c>
      <c r="O5" s="205">
        <f t="shared" si="0"/>
        <v>0</v>
      </c>
      <c r="P5" s="205">
        <f t="shared" si="0"/>
        <v>0</v>
      </c>
      <c r="Q5" s="205">
        <f t="shared" si="0"/>
        <v>0</v>
      </c>
      <c r="R5" s="205">
        <f t="shared" si="0"/>
        <v>0</v>
      </c>
      <c r="S5" s="205">
        <f t="shared" si="0"/>
        <v>0</v>
      </c>
      <c r="T5" s="205">
        <f t="shared" si="0"/>
        <v>0</v>
      </c>
      <c r="U5" s="205">
        <f t="shared" si="0"/>
        <v>0</v>
      </c>
      <c r="V5" s="205">
        <f t="shared" si="0"/>
        <v>0</v>
      </c>
      <c r="W5" s="205">
        <f t="shared" si="0"/>
        <v>0</v>
      </c>
      <c r="X5" s="205">
        <f t="shared" si="0"/>
        <v>0</v>
      </c>
      <c r="Y5" s="205" t="str">
        <f t="shared" si="0"/>
        <v/>
      </c>
      <c r="Z5" s="205" t="str">
        <f t="shared" si="0"/>
        <v/>
      </c>
      <c r="AA5" s="205" t="str">
        <f t="shared" si="0"/>
        <v/>
      </c>
      <c r="AB5" s="205" t="str">
        <f t="shared" si="0"/>
        <v/>
      </c>
      <c r="AC5" s="205" t="str">
        <f t="shared" si="0"/>
        <v/>
      </c>
      <c r="AD5" s="205" t="str">
        <f t="shared" si="0"/>
        <v/>
      </c>
      <c r="AE5" s="205" t="str">
        <f t="shared" si="0"/>
        <v/>
      </c>
      <c r="AF5" s="205" t="str">
        <f t="shared" si="0"/>
        <v/>
      </c>
      <c r="AG5" s="205" t="str">
        <f t="shared" si="0"/>
        <v/>
      </c>
      <c r="AH5" s="205" t="str">
        <f t="shared" si="0"/>
        <v/>
      </c>
      <c r="AI5" s="205" t="str">
        <f t="shared" si="0"/>
        <v/>
      </c>
      <c r="AJ5" s="205" t="str">
        <f t="shared" si="0"/>
        <v/>
      </c>
      <c r="AK5" s="205" t="str">
        <f t="shared" ref="AK5" si="1">IF(AK1="","",AK3*AK4)</f>
        <v/>
      </c>
      <c r="AL5" s="205" t="str">
        <f t="shared" ref="AL5" si="2">IF(AL1="","",AL3*AL4)</f>
        <v/>
      </c>
      <c r="AM5" s="205" t="str">
        <f t="shared" ref="AM5" si="3">IF(AM1="","",AM3*AM4)</f>
        <v/>
      </c>
      <c r="AN5" s="198"/>
      <c r="AO5" s="198"/>
      <c r="AP5" s="198"/>
      <c r="AQ5" s="198"/>
    </row>
    <row r="6" spans="1:43" x14ac:dyDescent="0.2">
      <c r="A6" s="196"/>
      <c r="B6" s="201"/>
      <c r="C6" s="201"/>
      <c r="D6" s="202"/>
      <c r="E6" s="202"/>
      <c r="F6" s="209"/>
      <c r="G6" s="209"/>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198"/>
      <c r="AO6" s="198"/>
      <c r="AP6" s="198"/>
      <c r="AQ6" s="198"/>
    </row>
    <row r="7" spans="1:43" x14ac:dyDescent="0.2">
      <c r="A7" s="196"/>
      <c r="B7" s="196"/>
      <c r="C7" s="208" t="s">
        <v>23</v>
      </c>
      <c r="D7" s="250">
        <v>0</v>
      </c>
      <c r="E7" s="250">
        <v>0</v>
      </c>
      <c r="F7" s="250">
        <v>0</v>
      </c>
      <c r="G7" s="250">
        <v>0</v>
      </c>
      <c r="H7" s="250">
        <v>0</v>
      </c>
      <c r="I7" s="250">
        <v>0</v>
      </c>
      <c r="J7" s="250">
        <v>0</v>
      </c>
      <c r="K7" s="250">
        <v>0</v>
      </c>
      <c r="L7" s="250">
        <v>0</v>
      </c>
      <c r="M7" s="250">
        <v>0</v>
      </c>
      <c r="N7" s="250">
        <v>0</v>
      </c>
      <c r="O7" s="250">
        <v>0</v>
      </c>
      <c r="P7" s="250">
        <v>0</v>
      </c>
      <c r="Q7" s="250">
        <v>0</v>
      </c>
      <c r="R7" s="250">
        <v>0</v>
      </c>
      <c r="S7" s="250">
        <v>0</v>
      </c>
      <c r="T7" s="250">
        <v>0</v>
      </c>
      <c r="U7" s="250">
        <v>0</v>
      </c>
      <c r="V7" s="250">
        <v>0</v>
      </c>
      <c r="W7" s="250">
        <v>0</v>
      </c>
      <c r="X7" s="250">
        <v>0</v>
      </c>
      <c r="Y7" s="250">
        <v>0</v>
      </c>
      <c r="Z7" s="250">
        <v>0</v>
      </c>
      <c r="AA7" s="250">
        <v>0</v>
      </c>
      <c r="AB7" s="250">
        <v>0</v>
      </c>
      <c r="AC7" s="250">
        <v>0</v>
      </c>
      <c r="AD7" s="250">
        <v>0</v>
      </c>
      <c r="AE7" s="250">
        <v>0</v>
      </c>
      <c r="AF7" s="250">
        <v>0</v>
      </c>
      <c r="AG7" s="250">
        <v>0</v>
      </c>
      <c r="AH7" s="250">
        <v>0</v>
      </c>
      <c r="AI7" s="250">
        <v>0</v>
      </c>
      <c r="AJ7" s="250">
        <v>0</v>
      </c>
      <c r="AK7" s="250">
        <v>0</v>
      </c>
      <c r="AL7" s="250">
        <v>0</v>
      </c>
      <c r="AM7" s="250">
        <v>0</v>
      </c>
      <c r="AN7" s="250"/>
      <c r="AO7" s="250"/>
      <c r="AP7" s="198"/>
      <c r="AQ7" s="198"/>
    </row>
    <row r="8" spans="1:43" x14ac:dyDescent="0.2">
      <c r="A8" s="196"/>
      <c r="B8" s="196"/>
      <c r="C8" s="208" t="s">
        <v>24</v>
      </c>
      <c r="D8" s="251">
        <v>0</v>
      </c>
      <c r="E8" s="251">
        <v>0</v>
      </c>
      <c r="F8" s="251">
        <v>0</v>
      </c>
      <c r="G8" s="251">
        <v>0</v>
      </c>
      <c r="H8" s="251">
        <v>0</v>
      </c>
      <c r="I8" s="251">
        <v>0</v>
      </c>
      <c r="J8" s="251">
        <v>0</v>
      </c>
      <c r="K8" s="251">
        <v>0</v>
      </c>
      <c r="L8" s="251">
        <v>0</v>
      </c>
      <c r="M8" s="251">
        <v>0</v>
      </c>
      <c r="N8" s="251">
        <v>0</v>
      </c>
      <c r="O8" s="251">
        <v>0</v>
      </c>
      <c r="P8" s="251">
        <v>0</v>
      </c>
      <c r="Q8" s="251">
        <v>0</v>
      </c>
      <c r="R8" s="251">
        <v>0</v>
      </c>
      <c r="S8" s="251">
        <v>0</v>
      </c>
      <c r="T8" s="251">
        <v>0</v>
      </c>
      <c r="U8" s="251">
        <v>0</v>
      </c>
      <c r="V8" s="251">
        <v>0</v>
      </c>
      <c r="W8" s="251">
        <v>0</v>
      </c>
      <c r="X8" s="251">
        <v>0</v>
      </c>
      <c r="Y8" s="251">
        <v>0</v>
      </c>
      <c r="Z8" s="251">
        <v>0</v>
      </c>
      <c r="AA8" s="251">
        <v>0</v>
      </c>
      <c r="AB8" s="251">
        <v>0</v>
      </c>
      <c r="AC8" s="251">
        <v>0</v>
      </c>
      <c r="AD8" s="251">
        <v>0</v>
      </c>
      <c r="AE8" s="251">
        <v>0</v>
      </c>
      <c r="AF8" s="251">
        <v>0</v>
      </c>
      <c r="AG8" s="251">
        <v>0</v>
      </c>
      <c r="AH8" s="251">
        <v>0</v>
      </c>
      <c r="AI8" s="251">
        <v>0</v>
      </c>
      <c r="AJ8" s="251">
        <v>0</v>
      </c>
      <c r="AK8" s="251">
        <v>0</v>
      </c>
      <c r="AL8" s="251">
        <v>0</v>
      </c>
      <c r="AM8" s="251">
        <v>0</v>
      </c>
      <c r="AN8" s="251"/>
      <c r="AO8" s="251"/>
      <c r="AP8" s="198"/>
      <c r="AQ8" s="198"/>
    </row>
    <row r="9" spans="1:43" x14ac:dyDescent="0.2">
      <c r="A9" s="196"/>
      <c r="B9" s="374" t="s">
        <v>25</v>
      </c>
      <c r="C9" s="374"/>
      <c r="D9" s="205">
        <f>IF(D1="","",D7*D8)</f>
        <v>0</v>
      </c>
      <c r="E9" s="205">
        <f t="shared" ref="E9:AJ9" si="4">IF(E1="","",E7*E8)</f>
        <v>0</v>
      </c>
      <c r="F9" s="205">
        <f t="shared" si="4"/>
        <v>0</v>
      </c>
      <c r="G9" s="205">
        <f t="shared" si="4"/>
        <v>0</v>
      </c>
      <c r="H9" s="205">
        <f t="shared" si="4"/>
        <v>0</v>
      </c>
      <c r="I9" s="205">
        <f t="shared" si="4"/>
        <v>0</v>
      </c>
      <c r="J9" s="205">
        <f t="shared" si="4"/>
        <v>0</v>
      </c>
      <c r="K9" s="205">
        <f t="shared" si="4"/>
        <v>0</v>
      </c>
      <c r="L9" s="205">
        <f t="shared" si="4"/>
        <v>0</v>
      </c>
      <c r="M9" s="205">
        <f t="shared" si="4"/>
        <v>0</v>
      </c>
      <c r="N9" s="205">
        <f t="shared" si="4"/>
        <v>0</v>
      </c>
      <c r="O9" s="205">
        <f t="shared" si="4"/>
        <v>0</v>
      </c>
      <c r="P9" s="205">
        <f t="shared" si="4"/>
        <v>0</v>
      </c>
      <c r="Q9" s="205">
        <f t="shared" si="4"/>
        <v>0</v>
      </c>
      <c r="R9" s="205">
        <f t="shared" si="4"/>
        <v>0</v>
      </c>
      <c r="S9" s="205">
        <f t="shared" si="4"/>
        <v>0</v>
      </c>
      <c r="T9" s="205">
        <f t="shared" si="4"/>
        <v>0</v>
      </c>
      <c r="U9" s="205">
        <f t="shared" si="4"/>
        <v>0</v>
      </c>
      <c r="V9" s="205">
        <f t="shared" si="4"/>
        <v>0</v>
      </c>
      <c r="W9" s="205">
        <f t="shared" si="4"/>
        <v>0</v>
      </c>
      <c r="X9" s="205">
        <f t="shared" si="4"/>
        <v>0</v>
      </c>
      <c r="Y9" s="205" t="str">
        <f t="shared" si="4"/>
        <v/>
      </c>
      <c r="Z9" s="205" t="str">
        <f t="shared" si="4"/>
        <v/>
      </c>
      <c r="AA9" s="205" t="str">
        <f t="shared" si="4"/>
        <v/>
      </c>
      <c r="AB9" s="205" t="str">
        <f t="shared" si="4"/>
        <v/>
      </c>
      <c r="AC9" s="205" t="str">
        <f t="shared" si="4"/>
        <v/>
      </c>
      <c r="AD9" s="205" t="str">
        <f t="shared" si="4"/>
        <v/>
      </c>
      <c r="AE9" s="205" t="str">
        <f t="shared" si="4"/>
        <v/>
      </c>
      <c r="AF9" s="205" t="str">
        <f t="shared" si="4"/>
        <v/>
      </c>
      <c r="AG9" s="205" t="str">
        <f t="shared" si="4"/>
        <v/>
      </c>
      <c r="AH9" s="205" t="str">
        <f t="shared" si="4"/>
        <v/>
      </c>
      <c r="AI9" s="205" t="str">
        <f t="shared" si="4"/>
        <v/>
      </c>
      <c r="AJ9" s="205" t="str">
        <f t="shared" si="4"/>
        <v/>
      </c>
      <c r="AK9" s="205" t="str">
        <f t="shared" ref="AK9" si="5">IF(AK1="","",AK7*AK8)</f>
        <v/>
      </c>
      <c r="AL9" s="205" t="str">
        <f t="shared" ref="AL9" si="6">IF(AL1="","",AL7*AL8)</f>
        <v/>
      </c>
      <c r="AM9" s="205" t="str">
        <f t="shared" ref="AM9" si="7">IF(AM1="","",AM7*AM8)</f>
        <v/>
      </c>
      <c r="AN9" s="198"/>
      <c r="AO9" s="198"/>
      <c r="AP9" s="198"/>
      <c r="AQ9" s="198"/>
    </row>
    <row r="10" spans="1:43" x14ac:dyDescent="0.2">
      <c r="A10" s="196"/>
      <c r="B10" s="208"/>
      <c r="C10" s="208"/>
      <c r="D10" s="202"/>
      <c r="E10" s="202"/>
      <c r="F10" s="203"/>
      <c r="G10" s="203"/>
      <c r="H10" s="202"/>
      <c r="I10" s="202"/>
      <c r="J10" s="202"/>
      <c r="K10" s="202"/>
      <c r="L10" s="202"/>
      <c r="M10" s="202"/>
      <c r="N10" s="202"/>
      <c r="O10" s="202"/>
      <c r="P10" s="202"/>
      <c r="Q10" s="202"/>
      <c r="R10" s="202"/>
      <c r="S10" s="202"/>
      <c r="T10" s="202"/>
      <c r="U10" s="202"/>
      <c r="V10" s="202"/>
      <c r="W10" s="202"/>
      <c r="X10" s="202"/>
      <c r="Y10" s="202"/>
      <c r="Z10" s="202"/>
      <c r="AA10" s="202"/>
      <c r="AB10" s="202"/>
      <c r="AC10" s="202"/>
      <c r="AD10" s="202"/>
      <c r="AE10" s="202"/>
      <c r="AF10" s="202"/>
      <c r="AG10" s="202"/>
      <c r="AH10" s="202"/>
      <c r="AI10" s="202"/>
      <c r="AJ10" s="202"/>
      <c r="AK10" s="202"/>
      <c r="AL10" s="202"/>
      <c r="AM10" s="202"/>
      <c r="AN10" s="198"/>
      <c r="AO10" s="198"/>
      <c r="AP10" s="198"/>
      <c r="AQ10" s="198"/>
    </row>
    <row r="11" spans="1:43" x14ac:dyDescent="0.2">
      <c r="A11" s="196"/>
      <c r="B11" s="196"/>
      <c r="C11" s="208" t="s">
        <v>23</v>
      </c>
      <c r="D11" s="250">
        <v>0</v>
      </c>
      <c r="E11" s="250">
        <v>0</v>
      </c>
      <c r="F11" s="250">
        <v>0</v>
      </c>
      <c r="G11" s="250">
        <v>0</v>
      </c>
      <c r="H11" s="250">
        <v>0</v>
      </c>
      <c r="I11" s="250">
        <v>0</v>
      </c>
      <c r="J11" s="250">
        <v>0</v>
      </c>
      <c r="K11" s="250">
        <v>0</v>
      </c>
      <c r="L11" s="250">
        <v>0</v>
      </c>
      <c r="M11" s="250">
        <v>0</v>
      </c>
      <c r="N11" s="250">
        <v>0</v>
      </c>
      <c r="O11" s="250">
        <v>0</v>
      </c>
      <c r="P11" s="250">
        <v>0</v>
      </c>
      <c r="Q11" s="250">
        <v>0</v>
      </c>
      <c r="R11" s="250">
        <v>0</v>
      </c>
      <c r="S11" s="250">
        <v>0</v>
      </c>
      <c r="T11" s="250">
        <v>0</v>
      </c>
      <c r="U11" s="250">
        <v>0</v>
      </c>
      <c r="V11" s="250">
        <v>0</v>
      </c>
      <c r="W11" s="250">
        <v>0</v>
      </c>
      <c r="X11" s="250">
        <v>0</v>
      </c>
      <c r="Y11" s="250">
        <v>0</v>
      </c>
      <c r="Z11" s="250">
        <v>0</v>
      </c>
      <c r="AA11" s="250">
        <v>0</v>
      </c>
      <c r="AB11" s="250">
        <v>0</v>
      </c>
      <c r="AC11" s="250">
        <v>0</v>
      </c>
      <c r="AD11" s="250">
        <v>0</v>
      </c>
      <c r="AE11" s="250">
        <v>0</v>
      </c>
      <c r="AF11" s="250">
        <v>0</v>
      </c>
      <c r="AG11" s="250">
        <v>0</v>
      </c>
      <c r="AH11" s="250">
        <v>0</v>
      </c>
      <c r="AI11" s="250">
        <v>0</v>
      </c>
      <c r="AJ11" s="250">
        <v>0</v>
      </c>
      <c r="AK11" s="250">
        <v>0</v>
      </c>
      <c r="AL11" s="250">
        <v>0</v>
      </c>
      <c r="AM11" s="250">
        <v>0</v>
      </c>
      <c r="AN11" s="250"/>
      <c r="AO11" s="250"/>
      <c r="AP11" s="198"/>
      <c r="AQ11" s="198"/>
    </row>
    <row r="12" spans="1:43" x14ac:dyDescent="0.2">
      <c r="A12" s="196"/>
      <c r="B12" s="196"/>
      <c r="C12" s="208" t="s">
        <v>24</v>
      </c>
      <c r="D12" s="251">
        <v>0</v>
      </c>
      <c r="E12" s="251">
        <v>0</v>
      </c>
      <c r="F12" s="251">
        <v>0</v>
      </c>
      <c r="G12" s="251">
        <v>0</v>
      </c>
      <c r="H12" s="251">
        <v>0</v>
      </c>
      <c r="I12" s="251">
        <v>0</v>
      </c>
      <c r="J12" s="251">
        <v>0</v>
      </c>
      <c r="K12" s="251">
        <v>0</v>
      </c>
      <c r="L12" s="251">
        <v>0</v>
      </c>
      <c r="M12" s="251">
        <v>0</v>
      </c>
      <c r="N12" s="251">
        <v>0</v>
      </c>
      <c r="O12" s="251">
        <v>0</v>
      </c>
      <c r="P12" s="251">
        <v>0</v>
      </c>
      <c r="Q12" s="251">
        <v>0</v>
      </c>
      <c r="R12" s="251">
        <v>0</v>
      </c>
      <c r="S12" s="251">
        <v>0</v>
      </c>
      <c r="T12" s="251">
        <v>0</v>
      </c>
      <c r="U12" s="251">
        <v>0</v>
      </c>
      <c r="V12" s="251">
        <v>0</v>
      </c>
      <c r="W12" s="251">
        <v>0</v>
      </c>
      <c r="X12" s="251">
        <v>0</v>
      </c>
      <c r="Y12" s="251">
        <v>0</v>
      </c>
      <c r="Z12" s="251">
        <v>0</v>
      </c>
      <c r="AA12" s="251">
        <v>0</v>
      </c>
      <c r="AB12" s="251">
        <v>0</v>
      </c>
      <c r="AC12" s="251">
        <v>0</v>
      </c>
      <c r="AD12" s="251">
        <v>0</v>
      </c>
      <c r="AE12" s="251">
        <v>0</v>
      </c>
      <c r="AF12" s="251">
        <v>0</v>
      </c>
      <c r="AG12" s="251">
        <v>0</v>
      </c>
      <c r="AH12" s="251">
        <v>0</v>
      </c>
      <c r="AI12" s="251">
        <v>0</v>
      </c>
      <c r="AJ12" s="251">
        <v>0</v>
      </c>
      <c r="AK12" s="251">
        <v>0</v>
      </c>
      <c r="AL12" s="251">
        <v>0</v>
      </c>
      <c r="AM12" s="251">
        <v>0</v>
      </c>
      <c r="AN12" s="251"/>
      <c r="AO12" s="251"/>
      <c r="AP12" s="198"/>
      <c r="AQ12" s="198"/>
    </row>
    <row r="13" spans="1:43" x14ac:dyDescent="0.2">
      <c r="A13" s="196"/>
      <c r="B13" s="374" t="s">
        <v>25</v>
      </c>
      <c r="C13" s="374"/>
      <c r="D13" s="205">
        <f>IF(D1="","",D11*D12)</f>
        <v>0</v>
      </c>
      <c r="E13" s="205">
        <f t="shared" ref="E13:AJ13" si="8">IF(E1="","",E11*E12)</f>
        <v>0</v>
      </c>
      <c r="F13" s="205">
        <f t="shared" si="8"/>
        <v>0</v>
      </c>
      <c r="G13" s="205">
        <f t="shared" si="8"/>
        <v>0</v>
      </c>
      <c r="H13" s="205">
        <f t="shared" si="8"/>
        <v>0</v>
      </c>
      <c r="I13" s="205">
        <f t="shared" si="8"/>
        <v>0</v>
      </c>
      <c r="J13" s="205">
        <f t="shared" si="8"/>
        <v>0</v>
      </c>
      <c r="K13" s="205">
        <f t="shared" si="8"/>
        <v>0</v>
      </c>
      <c r="L13" s="205">
        <f t="shared" si="8"/>
        <v>0</v>
      </c>
      <c r="M13" s="205">
        <f t="shared" si="8"/>
        <v>0</v>
      </c>
      <c r="N13" s="205">
        <f t="shared" si="8"/>
        <v>0</v>
      </c>
      <c r="O13" s="205">
        <f t="shared" si="8"/>
        <v>0</v>
      </c>
      <c r="P13" s="205">
        <f t="shared" si="8"/>
        <v>0</v>
      </c>
      <c r="Q13" s="205">
        <f t="shared" si="8"/>
        <v>0</v>
      </c>
      <c r="R13" s="205">
        <f t="shared" si="8"/>
        <v>0</v>
      </c>
      <c r="S13" s="205">
        <f t="shared" si="8"/>
        <v>0</v>
      </c>
      <c r="T13" s="205">
        <f t="shared" si="8"/>
        <v>0</v>
      </c>
      <c r="U13" s="205">
        <f t="shared" si="8"/>
        <v>0</v>
      </c>
      <c r="V13" s="205">
        <f t="shared" si="8"/>
        <v>0</v>
      </c>
      <c r="W13" s="205">
        <f t="shared" si="8"/>
        <v>0</v>
      </c>
      <c r="X13" s="205">
        <f t="shared" si="8"/>
        <v>0</v>
      </c>
      <c r="Y13" s="205" t="str">
        <f t="shared" si="8"/>
        <v/>
      </c>
      <c r="Z13" s="205" t="str">
        <f t="shared" si="8"/>
        <v/>
      </c>
      <c r="AA13" s="205" t="str">
        <f t="shared" si="8"/>
        <v/>
      </c>
      <c r="AB13" s="205" t="str">
        <f t="shared" si="8"/>
        <v/>
      </c>
      <c r="AC13" s="205" t="str">
        <f t="shared" si="8"/>
        <v/>
      </c>
      <c r="AD13" s="205" t="str">
        <f t="shared" si="8"/>
        <v/>
      </c>
      <c r="AE13" s="205" t="str">
        <f t="shared" si="8"/>
        <v/>
      </c>
      <c r="AF13" s="205" t="str">
        <f t="shared" si="8"/>
        <v/>
      </c>
      <c r="AG13" s="205" t="str">
        <f t="shared" si="8"/>
        <v/>
      </c>
      <c r="AH13" s="205" t="str">
        <f t="shared" si="8"/>
        <v/>
      </c>
      <c r="AI13" s="205" t="str">
        <f t="shared" si="8"/>
        <v/>
      </c>
      <c r="AJ13" s="205" t="str">
        <f t="shared" si="8"/>
        <v/>
      </c>
      <c r="AK13" s="205" t="str">
        <f t="shared" ref="AK13" si="9">IF(AK1="","",AK11*AK12)</f>
        <v/>
      </c>
      <c r="AL13" s="205" t="str">
        <f t="shared" ref="AL13" si="10">IF(AL1="","",AL11*AL12)</f>
        <v/>
      </c>
      <c r="AM13" s="205" t="str">
        <f t="shared" ref="AM13" si="11">IF(AM1="","",AM11*AM12)</f>
        <v/>
      </c>
      <c r="AN13" s="198"/>
      <c r="AO13" s="198"/>
      <c r="AP13" s="198"/>
      <c r="AQ13" s="198"/>
    </row>
    <row r="14" spans="1:43" x14ac:dyDescent="0.2">
      <c r="A14" s="196"/>
      <c r="B14" s="208"/>
      <c r="C14" s="208"/>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198"/>
      <c r="AO14" s="198"/>
      <c r="AP14" s="198"/>
      <c r="AQ14" s="198"/>
    </row>
    <row r="15" spans="1:43" x14ac:dyDescent="0.2">
      <c r="A15" s="196"/>
      <c r="B15" s="196"/>
      <c r="C15" s="208" t="s">
        <v>23</v>
      </c>
      <c r="D15" s="250">
        <v>0</v>
      </c>
      <c r="E15" s="250">
        <v>0</v>
      </c>
      <c r="F15" s="250">
        <v>0</v>
      </c>
      <c r="G15" s="250">
        <v>0</v>
      </c>
      <c r="H15" s="250">
        <v>0</v>
      </c>
      <c r="I15" s="250">
        <v>0</v>
      </c>
      <c r="J15" s="250">
        <v>0</v>
      </c>
      <c r="K15" s="250">
        <v>0</v>
      </c>
      <c r="L15" s="250">
        <v>0</v>
      </c>
      <c r="M15" s="250">
        <v>0</v>
      </c>
      <c r="N15" s="250">
        <v>0</v>
      </c>
      <c r="O15" s="250">
        <v>0</v>
      </c>
      <c r="P15" s="250">
        <v>0</v>
      </c>
      <c r="Q15" s="250">
        <v>0</v>
      </c>
      <c r="R15" s="250">
        <v>0</v>
      </c>
      <c r="S15" s="250">
        <v>0</v>
      </c>
      <c r="T15" s="250">
        <v>0</v>
      </c>
      <c r="U15" s="250">
        <v>0</v>
      </c>
      <c r="V15" s="250">
        <v>0</v>
      </c>
      <c r="W15" s="250">
        <v>0</v>
      </c>
      <c r="X15" s="250">
        <v>0</v>
      </c>
      <c r="Y15" s="250">
        <v>0</v>
      </c>
      <c r="Z15" s="250">
        <v>0</v>
      </c>
      <c r="AA15" s="250">
        <v>0</v>
      </c>
      <c r="AB15" s="250">
        <v>0</v>
      </c>
      <c r="AC15" s="250">
        <v>0</v>
      </c>
      <c r="AD15" s="250">
        <v>0</v>
      </c>
      <c r="AE15" s="250">
        <v>0</v>
      </c>
      <c r="AF15" s="250">
        <v>0</v>
      </c>
      <c r="AG15" s="250">
        <v>0</v>
      </c>
      <c r="AH15" s="250">
        <v>0</v>
      </c>
      <c r="AI15" s="250">
        <v>0</v>
      </c>
      <c r="AJ15" s="250">
        <v>0</v>
      </c>
      <c r="AK15" s="250">
        <v>0</v>
      </c>
      <c r="AL15" s="250">
        <v>0</v>
      </c>
      <c r="AM15" s="250">
        <v>0</v>
      </c>
      <c r="AN15" s="250"/>
      <c r="AO15" s="250"/>
      <c r="AP15" s="198"/>
      <c r="AQ15" s="198"/>
    </row>
    <row r="16" spans="1:43" x14ac:dyDescent="0.2">
      <c r="A16" s="196"/>
      <c r="B16" s="196"/>
      <c r="C16" s="208" t="s">
        <v>24</v>
      </c>
      <c r="D16" s="251">
        <v>0</v>
      </c>
      <c r="E16" s="251">
        <v>0</v>
      </c>
      <c r="F16" s="251">
        <v>0</v>
      </c>
      <c r="G16" s="251">
        <v>0</v>
      </c>
      <c r="H16" s="251">
        <v>0</v>
      </c>
      <c r="I16" s="251">
        <v>0</v>
      </c>
      <c r="J16" s="251">
        <v>0</v>
      </c>
      <c r="K16" s="251">
        <v>0</v>
      </c>
      <c r="L16" s="251">
        <v>0</v>
      </c>
      <c r="M16" s="251">
        <v>0</v>
      </c>
      <c r="N16" s="251">
        <v>0</v>
      </c>
      <c r="O16" s="251">
        <v>0</v>
      </c>
      <c r="P16" s="251">
        <v>0</v>
      </c>
      <c r="Q16" s="251">
        <v>0</v>
      </c>
      <c r="R16" s="251">
        <v>0</v>
      </c>
      <c r="S16" s="251">
        <v>0</v>
      </c>
      <c r="T16" s="251">
        <v>0</v>
      </c>
      <c r="U16" s="251">
        <v>0</v>
      </c>
      <c r="V16" s="251">
        <v>0</v>
      </c>
      <c r="W16" s="251">
        <v>0</v>
      </c>
      <c r="X16" s="251">
        <v>0</v>
      </c>
      <c r="Y16" s="251">
        <v>0</v>
      </c>
      <c r="Z16" s="251">
        <v>0</v>
      </c>
      <c r="AA16" s="251">
        <v>0</v>
      </c>
      <c r="AB16" s="251">
        <v>0</v>
      </c>
      <c r="AC16" s="251">
        <v>0</v>
      </c>
      <c r="AD16" s="251">
        <v>0</v>
      </c>
      <c r="AE16" s="251">
        <v>0</v>
      </c>
      <c r="AF16" s="251">
        <v>0</v>
      </c>
      <c r="AG16" s="251">
        <v>0</v>
      </c>
      <c r="AH16" s="251">
        <v>0</v>
      </c>
      <c r="AI16" s="251">
        <v>0</v>
      </c>
      <c r="AJ16" s="251">
        <v>0</v>
      </c>
      <c r="AK16" s="251">
        <v>0</v>
      </c>
      <c r="AL16" s="251">
        <v>0</v>
      </c>
      <c r="AM16" s="251">
        <v>0</v>
      </c>
      <c r="AN16" s="251"/>
      <c r="AO16" s="251"/>
      <c r="AP16" s="198"/>
      <c r="AQ16" s="198"/>
    </row>
    <row r="17" spans="1:43" x14ac:dyDescent="0.2">
      <c r="A17" s="196"/>
      <c r="B17" s="374" t="s">
        <v>25</v>
      </c>
      <c r="C17" s="374"/>
      <c r="D17" s="205">
        <f>IF(D1="","",D15*D16)</f>
        <v>0</v>
      </c>
      <c r="E17" s="205">
        <f t="shared" ref="E17:AJ17" si="12">IF(E1="","",E15*E16)</f>
        <v>0</v>
      </c>
      <c r="F17" s="205">
        <f t="shared" si="12"/>
        <v>0</v>
      </c>
      <c r="G17" s="205">
        <f t="shared" si="12"/>
        <v>0</v>
      </c>
      <c r="H17" s="205">
        <f t="shared" si="12"/>
        <v>0</v>
      </c>
      <c r="I17" s="205">
        <f t="shared" si="12"/>
        <v>0</v>
      </c>
      <c r="J17" s="205">
        <f t="shared" si="12"/>
        <v>0</v>
      </c>
      <c r="K17" s="205">
        <f t="shared" si="12"/>
        <v>0</v>
      </c>
      <c r="L17" s="205">
        <f t="shared" si="12"/>
        <v>0</v>
      </c>
      <c r="M17" s="205">
        <f t="shared" si="12"/>
        <v>0</v>
      </c>
      <c r="N17" s="205">
        <f t="shared" si="12"/>
        <v>0</v>
      </c>
      <c r="O17" s="205">
        <f t="shared" si="12"/>
        <v>0</v>
      </c>
      <c r="P17" s="205">
        <f t="shared" si="12"/>
        <v>0</v>
      </c>
      <c r="Q17" s="205">
        <f t="shared" si="12"/>
        <v>0</v>
      </c>
      <c r="R17" s="205">
        <f t="shared" si="12"/>
        <v>0</v>
      </c>
      <c r="S17" s="205">
        <f t="shared" si="12"/>
        <v>0</v>
      </c>
      <c r="T17" s="205">
        <f t="shared" si="12"/>
        <v>0</v>
      </c>
      <c r="U17" s="205">
        <f t="shared" si="12"/>
        <v>0</v>
      </c>
      <c r="V17" s="205">
        <f t="shared" si="12"/>
        <v>0</v>
      </c>
      <c r="W17" s="205">
        <f t="shared" si="12"/>
        <v>0</v>
      </c>
      <c r="X17" s="205">
        <f t="shared" si="12"/>
        <v>0</v>
      </c>
      <c r="Y17" s="205" t="str">
        <f t="shared" si="12"/>
        <v/>
      </c>
      <c r="Z17" s="205" t="str">
        <f t="shared" si="12"/>
        <v/>
      </c>
      <c r="AA17" s="205" t="str">
        <f t="shared" si="12"/>
        <v/>
      </c>
      <c r="AB17" s="205" t="str">
        <f t="shared" si="12"/>
        <v/>
      </c>
      <c r="AC17" s="205" t="str">
        <f t="shared" si="12"/>
        <v/>
      </c>
      <c r="AD17" s="205" t="str">
        <f t="shared" si="12"/>
        <v/>
      </c>
      <c r="AE17" s="205" t="str">
        <f t="shared" si="12"/>
        <v/>
      </c>
      <c r="AF17" s="205" t="str">
        <f t="shared" si="12"/>
        <v/>
      </c>
      <c r="AG17" s="205" t="str">
        <f t="shared" si="12"/>
        <v/>
      </c>
      <c r="AH17" s="205" t="str">
        <f t="shared" si="12"/>
        <v/>
      </c>
      <c r="AI17" s="205" t="str">
        <f t="shared" si="12"/>
        <v/>
      </c>
      <c r="AJ17" s="205" t="str">
        <f t="shared" si="12"/>
        <v/>
      </c>
      <c r="AK17" s="205" t="str">
        <f t="shared" ref="AK17" si="13">IF(AK1="","",AK15*AK16)</f>
        <v/>
      </c>
      <c r="AL17" s="205" t="str">
        <f t="shared" ref="AL17" si="14">IF(AL1="","",AL15*AL16)</f>
        <v/>
      </c>
      <c r="AM17" s="205" t="str">
        <f t="shared" ref="AM17" si="15">IF(AM1="","",AM15*AM16)</f>
        <v/>
      </c>
      <c r="AN17" s="198"/>
      <c r="AO17" s="198"/>
      <c r="AP17" s="198"/>
      <c r="AQ17" s="198"/>
    </row>
    <row r="18" spans="1:43" x14ac:dyDescent="0.2">
      <c r="A18" s="196"/>
      <c r="B18" s="208"/>
      <c r="C18" s="208"/>
      <c r="D18" s="202"/>
      <c r="E18" s="202"/>
      <c r="F18" s="202"/>
      <c r="G18" s="202"/>
      <c r="H18" s="202"/>
      <c r="I18" s="202"/>
      <c r="J18" s="202"/>
      <c r="K18" s="202"/>
      <c r="L18" s="202"/>
      <c r="M18" s="202"/>
      <c r="N18" s="202"/>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198"/>
      <c r="AO18" s="198"/>
      <c r="AP18" s="198"/>
      <c r="AQ18" s="198"/>
    </row>
    <row r="19" spans="1:43" x14ac:dyDescent="0.2">
      <c r="A19" s="206" t="s">
        <v>19</v>
      </c>
      <c r="D19" s="205">
        <f>D5+D9+D13+D17</f>
        <v>0</v>
      </c>
      <c r="E19" s="205">
        <f>E5+E9+E13+E17</f>
        <v>0</v>
      </c>
      <c r="F19" s="205">
        <f t="shared" ref="F19:AJ19" si="16">F5+F9+F13+F17</f>
        <v>0</v>
      </c>
      <c r="G19" s="205">
        <f t="shared" si="16"/>
        <v>0</v>
      </c>
      <c r="H19" s="205">
        <f t="shared" si="16"/>
        <v>0</v>
      </c>
      <c r="I19" s="205">
        <f t="shared" si="16"/>
        <v>0</v>
      </c>
      <c r="J19" s="205">
        <f t="shared" si="16"/>
        <v>0</v>
      </c>
      <c r="K19" s="205">
        <f t="shared" si="16"/>
        <v>0</v>
      </c>
      <c r="L19" s="205">
        <f t="shared" si="16"/>
        <v>0</v>
      </c>
      <c r="M19" s="205">
        <f t="shared" si="16"/>
        <v>0</v>
      </c>
      <c r="N19" s="205">
        <f t="shared" si="16"/>
        <v>0</v>
      </c>
      <c r="O19" s="205">
        <f t="shared" si="16"/>
        <v>0</v>
      </c>
      <c r="P19" s="205">
        <f t="shared" si="16"/>
        <v>0</v>
      </c>
      <c r="Q19" s="205">
        <f t="shared" si="16"/>
        <v>0</v>
      </c>
      <c r="R19" s="205">
        <f t="shared" si="16"/>
        <v>0</v>
      </c>
      <c r="S19" s="205">
        <f t="shared" si="16"/>
        <v>0</v>
      </c>
      <c r="T19" s="205">
        <f t="shared" si="16"/>
        <v>0</v>
      </c>
      <c r="U19" s="205">
        <f t="shared" si="16"/>
        <v>0</v>
      </c>
      <c r="V19" s="205">
        <f t="shared" si="16"/>
        <v>0</v>
      </c>
      <c r="W19" s="205">
        <f t="shared" si="16"/>
        <v>0</v>
      </c>
      <c r="X19" s="205">
        <f t="shared" si="16"/>
        <v>0</v>
      </c>
      <c r="Y19" s="205" t="e">
        <f t="shared" si="16"/>
        <v>#VALUE!</v>
      </c>
      <c r="Z19" s="205" t="e">
        <f t="shared" si="16"/>
        <v>#VALUE!</v>
      </c>
      <c r="AA19" s="205" t="e">
        <f t="shared" si="16"/>
        <v>#VALUE!</v>
      </c>
      <c r="AB19" s="205" t="e">
        <f t="shared" si="16"/>
        <v>#VALUE!</v>
      </c>
      <c r="AC19" s="205" t="e">
        <f t="shared" si="16"/>
        <v>#VALUE!</v>
      </c>
      <c r="AD19" s="205" t="e">
        <f t="shared" si="16"/>
        <v>#VALUE!</v>
      </c>
      <c r="AE19" s="205" t="e">
        <f t="shared" si="16"/>
        <v>#VALUE!</v>
      </c>
      <c r="AF19" s="205" t="e">
        <f t="shared" si="16"/>
        <v>#VALUE!</v>
      </c>
      <c r="AG19" s="205" t="e">
        <f t="shared" si="16"/>
        <v>#VALUE!</v>
      </c>
      <c r="AH19" s="205" t="e">
        <f t="shared" si="16"/>
        <v>#VALUE!</v>
      </c>
      <c r="AI19" s="205" t="e">
        <f t="shared" si="16"/>
        <v>#VALUE!</v>
      </c>
      <c r="AJ19" s="205" t="e">
        <f t="shared" si="16"/>
        <v>#VALUE!</v>
      </c>
      <c r="AK19" s="205" t="e">
        <f t="shared" ref="AK19:AM19" si="17">AK5+AK9+AK13+AK17</f>
        <v>#VALUE!</v>
      </c>
      <c r="AL19" s="205" t="e">
        <f t="shared" si="17"/>
        <v>#VALUE!</v>
      </c>
      <c r="AM19" s="202" t="e">
        <f t="shared" si="17"/>
        <v>#VALUE!</v>
      </c>
      <c r="AN19" s="198"/>
      <c r="AO19" s="198"/>
      <c r="AP19" s="198"/>
      <c r="AQ19" s="198"/>
    </row>
    <row r="20" spans="1:43" x14ac:dyDescent="0.2">
      <c r="A20" s="206"/>
      <c r="B20" s="210"/>
      <c r="C20" s="210"/>
      <c r="D20" s="202"/>
      <c r="E20" s="202"/>
      <c r="F20" s="202"/>
      <c r="G20" s="202"/>
      <c r="H20" s="202"/>
      <c r="I20" s="202"/>
      <c r="J20" s="202"/>
      <c r="K20" s="202"/>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198"/>
      <c r="AO20" s="198"/>
      <c r="AP20" s="198"/>
      <c r="AQ20" s="198"/>
    </row>
    <row r="21" spans="1:43" x14ac:dyDescent="0.2">
      <c r="A21" s="196"/>
      <c r="B21" s="196"/>
      <c r="C21" s="208" t="s">
        <v>23</v>
      </c>
      <c r="D21" s="250">
        <v>0</v>
      </c>
      <c r="E21" s="250">
        <v>0</v>
      </c>
      <c r="F21" s="250">
        <v>0</v>
      </c>
      <c r="G21" s="250">
        <v>0</v>
      </c>
      <c r="H21" s="250">
        <v>0</v>
      </c>
      <c r="I21" s="250">
        <v>0</v>
      </c>
      <c r="J21" s="250">
        <v>0</v>
      </c>
      <c r="K21" s="250">
        <v>0</v>
      </c>
      <c r="L21" s="250">
        <v>0</v>
      </c>
      <c r="M21" s="250">
        <v>0</v>
      </c>
      <c r="N21" s="250">
        <v>0</v>
      </c>
      <c r="O21" s="250">
        <v>0</v>
      </c>
      <c r="P21" s="250">
        <v>0</v>
      </c>
      <c r="Q21" s="250">
        <v>0</v>
      </c>
      <c r="R21" s="250">
        <v>0</v>
      </c>
      <c r="S21" s="250">
        <v>0</v>
      </c>
      <c r="T21" s="250">
        <v>0</v>
      </c>
      <c r="U21" s="250">
        <v>0</v>
      </c>
      <c r="V21" s="250">
        <v>0</v>
      </c>
      <c r="W21" s="250">
        <v>0</v>
      </c>
      <c r="X21" s="250">
        <v>0</v>
      </c>
      <c r="Y21" s="250">
        <v>0</v>
      </c>
      <c r="Z21" s="250">
        <v>0</v>
      </c>
      <c r="AA21" s="250">
        <v>0</v>
      </c>
      <c r="AB21" s="250">
        <v>0</v>
      </c>
      <c r="AC21" s="250">
        <v>0</v>
      </c>
      <c r="AD21" s="250">
        <v>0</v>
      </c>
      <c r="AE21" s="250">
        <v>0</v>
      </c>
      <c r="AF21" s="250">
        <v>0</v>
      </c>
      <c r="AG21" s="250">
        <v>0</v>
      </c>
      <c r="AH21" s="250">
        <v>0</v>
      </c>
      <c r="AI21" s="250">
        <v>0</v>
      </c>
      <c r="AJ21" s="250">
        <v>0</v>
      </c>
      <c r="AK21" s="250">
        <v>0</v>
      </c>
      <c r="AL21" s="250">
        <v>0</v>
      </c>
      <c r="AM21" s="250">
        <v>0</v>
      </c>
      <c r="AN21" s="250"/>
      <c r="AO21" s="250"/>
      <c r="AP21" s="198"/>
      <c r="AQ21" s="198"/>
    </row>
    <row r="22" spans="1:43" x14ac:dyDescent="0.2">
      <c r="A22" s="196"/>
      <c r="B22" s="196"/>
      <c r="C22" s="208" t="s">
        <v>24</v>
      </c>
      <c r="D22" s="251">
        <v>0</v>
      </c>
      <c r="E22" s="251">
        <v>0</v>
      </c>
      <c r="F22" s="251">
        <v>0</v>
      </c>
      <c r="G22" s="251">
        <v>0</v>
      </c>
      <c r="H22" s="251">
        <v>0</v>
      </c>
      <c r="I22" s="251">
        <v>0</v>
      </c>
      <c r="J22" s="251">
        <v>0</v>
      </c>
      <c r="K22" s="251">
        <v>0</v>
      </c>
      <c r="L22" s="251">
        <v>0</v>
      </c>
      <c r="M22" s="251">
        <v>0</v>
      </c>
      <c r="N22" s="251">
        <v>0</v>
      </c>
      <c r="O22" s="251">
        <v>0</v>
      </c>
      <c r="P22" s="251">
        <v>0</v>
      </c>
      <c r="Q22" s="251">
        <v>0</v>
      </c>
      <c r="R22" s="251">
        <v>0</v>
      </c>
      <c r="S22" s="251">
        <v>0</v>
      </c>
      <c r="T22" s="251">
        <v>0</v>
      </c>
      <c r="U22" s="251">
        <v>0</v>
      </c>
      <c r="V22" s="251">
        <v>0</v>
      </c>
      <c r="W22" s="251">
        <v>0</v>
      </c>
      <c r="X22" s="251">
        <v>0</v>
      </c>
      <c r="Y22" s="251">
        <v>0</v>
      </c>
      <c r="Z22" s="251">
        <v>0</v>
      </c>
      <c r="AA22" s="251">
        <v>0</v>
      </c>
      <c r="AB22" s="251">
        <v>0</v>
      </c>
      <c r="AC22" s="251">
        <v>0</v>
      </c>
      <c r="AD22" s="251">
        <v>0</v>
      </c>
      <c r="AE22" s="251">
        <v>0</v>
      </c>
      <c r="AF22" s="251">
        <v>0</v>
      </c>
      <c r="AG22" s="251">
        <v>0</v>
      </c>
      <c r="AH22" s="251">
        <v>0</v>
      </c>
      <c r="AI22" s="251">
        <v>0</v>
      </c>
      <c r="AJ22" s="251">
        <v>0</v>
      </c>
      <c r="AK22" s="251">
        <v>0</v>
      </c>
      <c r="AL22" s="251">
        <v>0</v>
      </c>
      <c r="AM22" s="251">
        <v>0</v>
      </c>
      <c r="AN22" s="251"/>
      <c r="AO22" s="251"/>
      <c r="AP22" s="198"/>
      <c r="AQ22" s="198"/>
    </row>
    <row r="23" spans="1:43" x14ac:dyDescent="0.2">
      <c r="A23" s="196"/>
      <c r="B23" s="374" t="s">
        <v>25</v>
      </c>
      <c r="C23" s="374"/>
      <c r="D23" s="205">
        <f>IF(D1="","",D21*D22)</f>
        <v>0</v>
      </c>
      <c r="E23" s="205">
        <f t="shared" ref="E23:AJ23" si="18">IF(E1="","",E21*E22)</f>
        <v>0</v>
      </c>
      <c r="F23" s="205">
        <f t="shared" si="18"/>
        <v>0</v>
      </c>
      <c r="G23" s="205">
        <f t="shared" si="18"/>
        <v>0</v>
      </c>
      <c r="H23" s="205">
        <f t="shared" si="18"/>
        <v>0</v>
      </c>
      <c r="I23" s="205">
        <f t="shared" si="18"/>
        <v>0</v>
      </c>
      <c r="J23" s="205">
        <f t="shared" si="18"/>
        <v>0</v>
      </c>
      <c r="K23" s="205">
        <f t="shared" si="18"/>
        <v>0</v>
      </c>
      <c r="L23" s="205">
        <f t="shared" si="18"/>
        <v>0</v>
      </c>
      <c r="M23" s="205">
        <f t="shared" si="18"/>
        <v>0</v>
      </c>
      <c r="N23" s="205">
        <f t="shared" si="18"/>
        <v>0</v>
      </c>
      <c r="O23" s="205">
        <f t="shared" si="18"/>
        <v>0</v>
      </c>
      <c r="P23" s="205">
        <f t="shared" si="18"/>
        <v>0</v>
      </c>
      <c r="Q23" s="205">
        <f t="shared" si="18"/>
        <v>0</v>
      </c>
      <c r="R23" s="205">
        <f t="shared" si="18"/>
        <v>0</v>
      </c>
      <c r="S23" s="205">
        <f t="shared" si="18"/>
        <v>0</v>
      </c>
      <c r="T23" s="205">
        <f t="shared" si="18"/>
        <v>0</v>
      </c>
      <c r="U23" s="205">
        <f t="shared" si="18"/>
        <v>0</v>
      </c>
      <c r="V23" s="205">
        <f t="shared" si="18"/>
        <v>0</v>
      </c>
      <c r="W23" s="205">
        <f t="shared" si="18"/>
        <v>0</v>
      </c>
      <c r="X23" s="205">
        <f t="shared" si="18"/>
        <v>0</v>
      </c>
      <c r="Y23" s="205" t="str">
        <f t="shared" si="18"/>
        <v/>
      </c>
      <c r="Z23" s="205" t="str">
        <f t="shared" si="18"/>
        <v/>
      </c>
      <c r="AA23" s="205" t="str">
        <f t="shared" si="18"/>
        <v/>
      </c>
      <c r="AB23" s="205" t="str">
        <f t="shared" si="18"/>
        <v/>
      </c>
      <c r="AC23" s="205" t="str">
        <f t="shared" si="18"/>
        <v/>
      </c>
      <c r="AD23" s="205" t="str">
        <f t="shared" si="18"/>
        <v/>
      </c>
      <c r="AE23" s="205" t="str">
        <f t="shared" si="18"/>
        <v/>
      </c>
      <c r="AF23" s="205" t="str">
        <f t="shared" si="18"/>
        <v/>
      </c>
      <c r="AG23" s="205" t="str">
        <f t="shared" si="18"/>
        <v/>
      </c>
      <c r="AH23" s="205" t="str">
        <f t="shared" si="18"/>
        <v/>
      </c>
      <c r="AI23" s="205" t="str">
        <f t="shared" si="18"/>
        <v/>
      </c>
      <c r="AJ23" s="205" t="str">
        <f t="shared" si="18"/>
        <v/>
      </c>
      <c r="AK23" s="205" t="str">
        <f t="shared" ref="AK23" si="19">IF(AK1="","",AK21*AK22)</f>
        <v/>
      </c>
      <c r="AL23" s="205" t="str">
        <f t="shared" ref="AL23" si="20">IF(AL1="","",AL21*AL22)</f>
        <v/>
      </c>
      <c r="AM23" s="205" t="str">
        <f t="shared" ref="AM23" si="21">IF(AM1="","",AM21*AM22)</f>
        <v/>
      </c>
      <c r="AN23" s="198"/>
      <c r="AO23" s="198"/>
      <c r="AP23" s="198"/>
      <c r="AQ23" s="198"/>
    </row>
    <row r="24" spans="1:43" x14ac:dyDescent="0.2">
      <c r="A24" s="196"/>
      <c r="B24" s="208"/>
      <c r="C24" s="208"/>
      <c r="D24" s="202"/>
      <c r="E24" s="202"/>
      <c r="F24" s="211"/>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198"/>
      <c r="AO24" s="198"/>
      <c r="AP24" s="198"/>
      <c r="AQ24" s="198"/>
    </row>
    <row r="25" spans="1:43" x14ac:dyDescent="0.2">
      <c r="A25" s="196"/>
      <c r="B25" s="196"/>
      <c r="C25" s="208" t="s">
        <v>23</v>
      </c>
      <c r="D25" s="250">
        <v>0</v>
      </c>
      <c r="E25" s="250">
        <v>0</v>
      </c>
      <c r="F25" s="250">
        <v>0</v>
      </c>
      <c r="G25" s="250">
        <v>0</v>
      </c>
      <c r="H25" s="250">
        <v>0</v>
      </c>
      <c r="I25" s="250">
        <v>0</v>
      </c>
      <c r="J25" s="250">
        <v>0</v>
      </c>
      <c r="K25" s="250">
        <v>0</v>
      </c>
      <c r="L25" s="250">
        <v>0</v>
      </c>
      <c r="M25" s="250">
        <v>0</v>
      </c>
      <c r="N25" s="250">
        <v>0</v>
      </c>
      <c r="O25" s="250">
        <v>0</v>
      </c>
      <c r="P25" s="250">
        <v>0</v>
      </c>
      <c r="Q25" s="250">
        <v>0</v>
      </c>
      <c r="R25" s="250">
        <v>0</v>
      </c>
      <c r="S25" s="250">
        <v>0</v>
      </c>
      <c r="T25" s="250">
        <v>0</v>
      </c>
      <c r="U25" s="250">
        <v>0</v>
      </c>
      <c r="V25" s="250">
        <v>0</v>
      </c>
      <c r="W25" s="250">
        <v>0</v>
      </c>
      <c r="X25" s="250">
        <v>0</v>
      </c>
      <c r="Y25" s="250">
        <v>0</v>
      </c>
      <c r="Z25" s="250">
        <v>0</v>
      </c>
      <c r="AA25" s="250">
        <v>0</v>
      </c>
      <c r="AB25" s="250">
        <v>0</v>
      </c>
      <c r="AC25" s="250">
        <v>0</v>
      </c>
      <c r="AD25" s="250">
        <v>0</v>
      </c>
      <c r="AE25" s="250">
        <v>0</v>
      </c>
      <c r="AF25" s="250">
        <v>0</v>
      </c>
      <c r="AG25" s="250">
        <v>0</v>
      </c>
      <c r="AH25" s="250">
        <v>0</v>
      </c>
      <c r="AI25" s="250">
        <v>0</v>
      </c>
      <c r="AJ25" s="250">
        <v>0</v>
      </c>
      <c r="AK25" s="250">
        <v>0</v>
      </c>
      <c r="AL25" s="250">
        <v>0</v>
      </c>
      <c r="AM25" s="250">
        <v>0</v>
      </c>
      <c r="AN25" s="250"/>
      <c r="AO25" s="250"/>
      <c r="AP25" s="198"/>
      <c r="AQ25" s="198"/>
    </row>
    <row r="26" spans="1:43" x14ac:dyDescent="0.2">
      <c r="A26" s="196"/>
      <c r="B26" s="196"/>
      <c r="C26" s="208" t="s">
        <v>24</v>
      </c>
      <c r="D26" s="251">
        <v>0</v>
      </c>
      <c r="E26" s="251">
        <v>0</v>
      </c>
      <c r="F26" s="251">
        <v>0</v>
      </c>
      <c r="G26" s="251">
        <v>0</v>
      </c>
      <c r="H26" s="251">
        <v>0</v>
      </c>
      <c r="I26" s="251">
        <v>0</v>
      </c>
      <c r="J26" s="251">
        <v>0</v>
      </c>
      <c r="K26" s="251">
        <v>0</v>
      </c>
      <c r="L26" s="251">
        <v>0</v>
      </c>
      <c r="M26" s="251">
        <v>0</v>
      </c>
      <c r="N26" s="251">
        <v>0</v>
      </c>
      <c r="O26" s="251">
        <v>0</v>
      </c>
      <c r="P26" s="251">
        <v>0</v>
      </c>
      <c r="Q26" s="251">
        <v>0</v>
      </c>
      <c r="R26" s="251">
        <v>0</v>
      </c>
      <c r="S26" s="251">
        <v>0</v>
      </c>
      <c r="T26" s="251">
        <v>0</v>
      </c>
      <c r="U26" s="251">
        <v>0</v>
      </c>
      <c r="V26" s="251">
        <v>0</v>
      </c>
      <c r="W26" s="251">
        <v>0</v>
      </c>
      <c r="X26" s="251">
        <v>0</v>
      </c>
      <c r="Y26" s="251">
        <v>0</v>
      </c>
      <c r="Z26" s="251">
        <v>0</v>
      </c>
      <c r="AA26" s="251">
        <v>0</v>
      </c>
      <c r="AB26" s="251">
        <v>0</v>
      </c>
      <c r="AC26" s="251">
        <v>0</v>
      </c>
      <c r="AD26" s="251">
        <v>0</v>
      </c>
      <c r="AE26" s="251">
        <v>0</v>
      </c>
      <c r="AF26" s="251">
        <v>0</v>
      </c>
      <c r="AG26" s="251">
        <v>0</v>
      </c>
      <c r="AH26" s="251">
        <v>0</v>
      </c>
      <c r="AI26" s="251">
        <v>0</v>
      </c>
      <c r="AJ26" s="251">
        <v>0</v>
      </c>
      <c r="AK26" s="251">
        <v>0</v>
      </c>
      <c r="AL26" s="251">
        <v>0</v>
      </c>
      <c r="AM26" s="251">
        <v>0</v>
      </c>
      <c r="AN26" s="251"/>
      <c r="AO26" s="251"/>
      <c r="AP26" s="198"/>
      <c r="AQ26" s="198"/>
    </row>
    <row r="27" spans="1:43" x14ac:dyDescent="0.2">
      <c r="A27" s="196"/>
      <c r="B27" s="374" t="s">
        <v>25</v>
      </c>
      <c r="C27" s="374"/>
      <c r="D27" s="205">
        <f>IF(D1="","",D25*D26)</f>
        <v>0</v>
      </c>
      <c r="E27" s="205">
        <f t="shared" ref="E27:AJ27" si="22">IF(E1="","",E25*E26)</f>
        <v>0</v>
      </c>
      <c r="F27" s="205">
        <f t="shared" si="22"/>
        <v>0</v>
      </c>
      <c r="G27" s="205">
        <f t="shared" si="22"/>
        <v>0</v>
      </c>
      <c r="H27" s="205">
        <f t="shared" si="22"/>
        <v>0</v>
      </c>
      <c r="I27" s="205">
        <f t="shared" si="22"/>
        <v>0</v>
      </c>
      <c r="J27" s="205">
        <f t="shared" si="22"/>
        <v>0</v>
      </c>
      <c r="K27" s="205">
        <f t="shared" si="22"/>
        <v>0</v>
      </c>
      <c r="L27" s="205">
        <f t="shared" si="22"/>
        <v>0</v>
      </c>
      <c r="M27" s="205">
        <f t="shared" si="22"/>
        <v>0</v>
      </c>
      <c r="N27" s="205">
        <f t="shared" si="22"/>
        <v>0</v>
      </c>
      <c r="O27" s="205">
        <f t="shared" si="22"/>
        <v>0</v>
      </c>
      <c r="P27" s="205">
        <f t="shared" si="22"/>
        <v>0</v>
      </c>
      <c r="Q27" s="205">
        <f t="shared" si="22"/>
        <v>0</v>
      </c>
      <c r="R27" s="205">
        <f t="shared" si="22"/>
        <v>0</v>
      </c>
      <c r="S27" s="205">
        <f t="shared" si="22"/>
        <v>0</v>
      </c>
      <c r="T27" s="205">
        <f t="shared" si="22"/>
        <v>0</v>
      </c>
      <c r="U27" s="205">
        <f t="shared" si="22"/>
        <v>0</v>
      </c>
      <c r="V27" s="205">
        <f t="shared" si="22"/>
        <v>0</v>
      </c>
      <c r="W27" s="205">
        <f t="shared" si="22"/>
        <v>0</v>
      </c>
      <c r="X27" s="205">
        <f t="shared" si="22"/>
        <v>0</v>
      </c>
      <c r="Y27" s="205" t="str">
        <f t="shared" si="22"/>
        <v/>
      </c>
      <c r="Z27" s="205" t="str">
        <f t="shared" si="22"/>
        <v/>
      </c>
      <c r="AA27" s="205" t="str">
        <f t="shared" si="22"/>
        <v/>
      </c>
      <c r="AB27" s="205" t="str">
        <f t="shared" si="22"/>
        <v/>
      </c>
      <c r="AC27" s="205" t="str">
        <f t="shared" si="22"/>
        <v/>
      </c>
      <c r="AD27" s="205" t="str">
        <f t="shared" si="22"/>
        <v/>
      </c>
      <c r="AE27" s="205" t="str">
        <f t="shared" si="22"/>
        <v/>
      </c>
      <c r="AF27" s="205" t="str">
        <f t="shared" si="22"/>
        <v/>
      </c>
      <c r="AG27" s="205" t="str">
        <f t="shared" si="22"/>
        <v/>
      </c>
      <c r="AH27" s="205" t="str">
        <f t="shared" si="22"/>
        <v/>
      </c>
      <c r="AI27" s="205" t="str">
        <f t="shared" si="22"/>
        <v/>
      </c>
      <c r="AJ27" s="205" t="str">
        <f t="shared" si="22"/>
        <v/>
      </c>
      <c r="AK27" s="205" t="str">
        <f t="shared" ref="AK27" si="23">IF(AK1="","",AK25*AK26)</f>
        <v/>
      </c>
      <c r="AL27" s="205" t="str">
        <f t="shared" ref="AL27" si="24">IF(AL1="","",AL25*AL26)</f>
        <v/>
      </c>
      <c r="AM27" s="205" t="str">
        <f t="shared" ref="AM27" si="25">IF(AM1="","",AM25*AM26)</f>
        <v/>
      </c>
      <c r="AN27" s="198"/>
      <c r="AO27" s="198"/>
      <c r="AP27" s="198"/>
      <c r="AQ27" s="198"/>
    </row>
    <row r="28" spans="1:43" x14ac:dyDescent="0.2">
      <c r="A28" s="196"/>
      <c r="B28" s="208"/>
      <c r="C28" s="208"/>
      <c r="D28" s="202"/>
      <c r="E28" s="202"/>
      <c r="F28" s="202"/>
      <c r="G28" s="202"/>
      <c r="H28" s="202"/>
      <c r="I28" s="202"/>
      <c r="J28" s="202"/>
      <c r="K28" s="202"/>
      <c r="L28" s="202"/>
      <c r="M28" s="202"/>
      <c r="N28" s="202"/>
      <c r="O28" s="202"/>
      <c r="P28" s="202"/>
      <c r="Q28" s="202"/>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198"/>
      <c r="AO28" s="198"/>
      <c r="AP28" s="198"/>
      <c r="AQ28" s="198"/>
    </row>
    <row r="29" spans="1:43" x14ac:dyDescent="0.2">
      <c r="A29" s="206" t="s">
        <v>22</v>
      </c>
      <c r="B29" s="210"/>
      <c r="C29" s="210"/>
      <c r="D29" s="205">
        <f>D23+D27</f>
        <v>0</v>
      </c>
      <c r="E29" s="205">
        <f t="shared" ref="E29:AJ29" si="26">E23+E27</f>
        <v>0</v>
      </c>
      <c r="F29" s="205">
        <f t="shared" si="26"/>
        <v>0</v>
      </c>
      <c r="G29" s="205">
        <f t="shared" si="26"/>
        <v>0</v>
      </c>
      <c r="H29" s="205">
        <f t="shared" si="26"/>
        <v>0</v>
      </c>
      <c r="I29" s="205">
        <f t="shared" si="26"/>
        <v>0</v>
      </c>
      <c r="J29" s="205">
        <f t="shared" si="26"/>
        <v>0</v>
      </c>
      <c r="K29" s="205">
        <f t="shared" si="26"/>
        <v>0</v>
      </c>
      <c r="L29" s="205">
        <f t="shared" si="26"/>
        <v>0</v>
      </c>
      <c r="M29" s="205">
        <f t="shared" si="26"/>
        <v>0</v>
      </c>
      <c r="N29" s="205">
        <f t="shared" si="26"/>
        <v>0</v>
      </c>
      <c r="O29" s="205">
        <f t="shared" si="26"/>
        <v>0</v>
      </c>
      <c r="P29" s="205">
        <f t="shared" si="26"/>
        <v>0</v>
      </c>
      <c r="Q29" s="205">
        <f t="shared" si="26"/>
        <v>0</v>
      </c>
      <c r="R29" s="205">
        <f t="shared" si="26"/>
        <v>0</v>
      </c>
      <c r="S29" s="205">
        <f t="shared" si="26"/>
        <v>0</v>
      </c>
      <c r="T29" s="205">
        <f t="shared" si="26"/>
        <v>0</v>
      </c>
      <c r="U29" s="205">
        <f t="shared" si="26"/>
        <v>0</v>
      </c>
      <c r="V29" s="205">
        <f t="shared" si="26"/>
        <v>0</v>
      </c>
      <c r="W29" s="205">
        <f t="shared" si="26"/>
        <v>0</v>
      </c>
      <c r="X29" s="205">
        <f t="shared" si="26"/>
        <v>0</v>
      </c>
      <c r="Y29" s="205" t="e">
        <f t="shared" si="26"/>
        <v>#VALUE!</v>
      </c>
      <c r="Z29" s="205" t="e">
        <f t="shared" si="26"/>
        <v>#VALUE!</v>
      </c>
      <c r="AA29" s="205" t="e">
        <f t="shared" si="26"/>
        <v>#VALUE!</v>
      </c>
      <c r="AB29" s="205" t="e">
        <f t="shared" si="26"/>
        <v>#VALUE!</v>
      </c>
      <c r="AC29" s="205" t="e">
        <f t="shared" si="26"/>
        <v>#VALUE!</v>
      </c>
      <c r="AD29" s="205" t="e">
        <f t="shared" si="26"/>
        <v>#VALUE!</v>
      </c>
      <c r="AE29" s="205" t="e">
        <f t="shared" si="26"/>
        <v>#VALUE!</v>
      </c>
      <c r="AF29" s="205" t="e">
        <f t="shared" si="26"/>
        <v>#VALUE!</v>
      </c>
      <c r="AG29" s="205" t="e">
        <f t="shared" si="26"/>
        <v>#VALUE!</v>
      </c>
      <c r="AH29" s="205" t="e">
        <f t="shared" si="26"/>
        <v>#VALUE!</v>
      </c>
      <c r="AI29" s="205" t="e">
        <f t="shared" si="26"/>
        <v>#VALUE!</v>
      </c>
      <c r="AJ29" s="205" t="e">
        <f t="shared" si="26"/>
        <v>#VALUE!</v>
      </c>
      <c r="AK29" s="205" t="e">
        <f t="shared" ref="AK29:AM29" si="27">AK23+AK27</f>
        <v>#VALUE!</v>
      </c>
      <c r="AL29" s="205" t="e">
        <f t="shared" si="27"/>
        <v>#VALUE!</v>
      </c>
      <c r="AM29" s="205" t="e">
        <f t="shared" si="27"/>
        <v>#VALUE!</v>
      </c>
      <c r="AN29" s="198"/>
      <c r="AO29" s="198"/>
      <c r="AP29" s="198"/>
      <c r="AQ29" s="198"/>
    </row>
    <row r="30" spans="1:43" x14ac:dyDescent="0.2">
      <c r="A30" s="206"/>
      <c r="B30" s="210"/>
      <c r="C30" s="210"/>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198"/>
      <c r="AO30" s="198"/>
      <c r="AP30" s="198"/>
      <c r="AQ30" s="198"/>
    </row>
    <row r="31" spans="1:43" hidden="1" x14ac:dyDescent="0.2">
      <c r="A31" s="206"/>
      <c r="B31" s="210"/>
      <c r="C31" s="210"/>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198"/>
      <c r="AO31" s="198"/>
      <c r="AP31" s="198"/>
      <c r="AQ31" s="198"/>
    </row>
    <row r="32" spans="1:43" hidden="1" x14ac:dyDescent="0.2">
      <c r="A32" s="214"/>
      <c r="B32" s="214"/>
      <c r="C32" s="215" t="s">
        <v>45</v>
      </c>
      <c r="D32" s="216">
        <v>0.35199999999999998</v>
      </c>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198"/>
      <c r="AO32" s="198"/>
      <c r="AP32" s="198"/>
      <c r="AQ32" s="198"/>
    </row>
    <row r="33" spans="1:43" hidden="1" x14ac:dyDescent="0.2">
      <c r="B33" s="208"/>
      <c r="C33" s="201" t="s">
        <v>26</v>
      </c>
      <c r="D33" s="250">
        <v>0</v>
      </c>
      <c r="E33" s="250">
        <v>0</v>
      </c>
      <c r="F33" s="250">
        <v>0</v>
      </c>
      <c r="G33" s="250">
        <v>0</v>
      </c>
      <c r="H33" s="250">
        <v>0</v>
      </c>
      <c r="I33" s="250">
        <v>0</v>
      </c>
      <c r="J33" s="250">
        <v>0</v>
      </c>
      <c r="K33" s="250">
        <v>0</v>
      </c>
      <c r="L33" s="250">
        <v>0</v>
      </c>
      <c r="M33" s="250">
        <v>0</v>
      </c>
      <c r="N33" s="250">
        <v>0</v>
      </c>
      <c r="O33" s="250">
        <v>0</v>
      </c>
      <c r="P33" s="250">
        <v>0</v>
      </c>
      <c r="Q33" s="250">
        <v>0</v>
      </c>
      <c r="R33" s="250">
        <v>0</v>
      </c>
      <c r="S33" s="250">
        <v>0</v>
      </c>
      <c r="T33" s="250">
        <v>0</v>
      </c>
      <c r="U33" s="250">
        <v>0</v>
      </c>
      <c r="V33" s="250">
        <v>0</v>
      </c>
      <c r="W33" s="250">
        <v>0</v>
      </c>
      <c r="X33" s="250">
        <v>0</v>
      </c>
      <c r="Y33" s="250">
        <v>0</v>
      </c>
      <c r="Z33" s="250">
        <v>0</v>
      </c>
      <c r="AA33" s="250">
        <v>0</v>
      </c>
      <c r="AB33" s="250">
        <v>0</v>
      </c>
      <c r="AC33" s="250">
        <v>0</v>
      </c>
      <c r="AD33" s="250">
        <v>0</v>
      </c>
      <c r="AE33" s="250">
        <v>0</v>
      </c>
      <c r="AF33" s="250">
        <v>0</v>
      </c>
      <c r="AG33" s="250">
        <v>0</v>
      </c>
      <c r="AH33" s="250">
        <v>0</v>
      </c>
      <c r="AI33" s="250">
        <v>0</v>
      </c>
      <c r="AJ33" s="250">
        <v>0</v>
      </c>
      <c r="AK33" s="250">
        <v>0</v>
      </c>
      <c r="AL33" s="250">
        <v>0</v>
      </c>
      <c r="AM33" s="250">
        <v>0</v>
      </c>
      <c r="AN33" s="250"/>
      <c r="AO33" s="250"/>
      <c r="AP33" s="198"/>
      <c r="AQ33" s="198"/>
    </row>
    <row r="34" spans="1:43" x14ac:dyDescent="0.2">
      <c r="B34" s="208"/>
      <c r="C34" s="201" t="s">
        <v>27</v>
      </c>
      <c r="D34" s="251">
        <v>0</v>
      </c>
      <c r="E34" s="251">
        <v>0</v>
      </c>
      <c r="F34" s="251">
        <v>0</v>
      </c>
      <c r="G34" s="251">
        <v>0</v>
      </c>
      <c r="H34" s="251">
        <v>0</v>
      </c>
      <c r="I34" s="251">
        <v>0</v>
      </c>
      <c r="J34" s="251">
        <v>0</v>
      </c>
      <c r="K34" s="251">
        <v>0</v>
      </c>
      <c r="L34" s="251">
        <v>0</v>
      </c>
      <c r="M34" s="251">
        <v>0</v>
      </c>
      <c r="N34" s="251">
        <v>0</v>
      </c>
      <c r="O34" s="251">
        <v>0</v>
      </c>
      <c r="P34" s="251">
        <v>0</v>
      </c>
      <c r="Q34" s="251">
        <v>0</v>
      </c>
      <c r="R34" s="251">
        <v>0</v>
      </c>
      <c r="S34" s="251">
        <v>0</v>
      </c>
      <c r="T34" s="251">
        <v>0</v>
      </c>
      <c r="U34" s="251">
        <v>0</v>
      </c>
      <c r="V34" s="251">
        <v>0</v>
      </c>
      <c r="W34" s="251">
        <v>0</v>
      </c>
      <c r="X34" s="251">
        <v>0</v>
      </c>
      <c r="Y34" s="251">
        <v>0</v>
      </c>
      <c r="Z34" s="251">
        <v>0</v>
      </c>
      <c r="AA34" s="251">
        <v>0</v>
      </c>
      <c r="AB34" s="251">
        <v>0</v>
      </c>
      <c r="AC34" s="251">
        <v>0</v>
      </c>
      <c r="AD34" s="251">
        <v>0</v>
      </c>
      <c r="AE34" s="251">
        <v>0</v>
      </c>
      <c r="AF34" s="251">
        <v>0</v>
      </c>
      <c r="AG34" s="251">
        <v>0</v>
      </c>
      <c r="AH34" s="251">
        <v>0</v>
      </c>
      <c r="AI34" s="251">
        <v>0</v>
      </c>
      <c r="AJ34" s="251">
        <v>0</v>
      </c>
      <c r="AK34" s="251">
        <v>0</v>
      </c>
      <c r="AL34" s="251">
        <v>0</v>
      </c>
      <c r="AM34" s="251">
        <v>0</v>
      </c>
      <c r="AN34" s="251"/>
      <c r="AO34" s="251"/>
      <c r="AP34" s="198"/>
      <c r="AQ34" s="198"/>
    </row>
    <row r="35" spans="1:43" x14ac:dyDescent="0.2">
      <c r="B35" s="208"/>
      <c r="C35" s="217" t="str">
        <f>"Odvody zamestnávateľa "&amp;TEXT(D32,"0,0%")</f>
        <v>Odvody zamestnávateľa 35,2%</v>
      </c>
      <c r="D35" s="205">
        <f t="shared" ref="D35:AJ35" si="28">IF(D9="","",D33*D34*12*$D$32)</f>
        <v>0</v>
      </c>
      <c r="E35" s="205">
        <f t="shared" si="28"/>
        <v>0</v>
      </c>
      <c r="F35" s="205">
        <f t="shared" si="28"/>
        <v>0</v>
      </c>
      <c r="G35" s="205">
        <f t="shared" si="28"/>
        <v>0</v>
      </c>
      <c r="H35" s="205">
        <f t="shared" si="28"/>
        <v>0</v>
      </c>
      <c r="I35" s="205">
        <f t="shared" si="28"/>
        <v>0</v>
      </c>
      <c r="J35" s="205">
        <f t="shared" si="28"/>
        <v>0</v>
      </c>
      <c r="K35" s="205">
        <f t="shared" si="28"/>
        <v>0</v>
      </c>
      <c r="L35" s="205">
        <f t="shared" si="28"/>
        <v>0</v>
      </c>
      <c r="M35" s="205">
        <f t="shared" si="28"/>
        <v>0</v>
      </c>
      <c r="N35" s="205">
        <f t="shared" si="28"/>
        <v>0</v>
      </c>
      <c r="O35" s="205">
        <f t="shared" si="28"/>
        <v>0</v>
      </c>
      <c r="P35" s="205">
        <f t="shared" si="28"/>
        <v>0</v>
      </c>
      <c r="Q35" s="205">
        <f t="shared" si="28"/>
        <v>0</v>
      </c>
      <c r="R35" s="205">
        <f t="shared" si="28"/>
        <v>0</v>
      </c>
      <c r="S35" s="205">
        <f t="shared" si="28"/>
        <v>0</v>
      </c>
      <c r="T35" s="205">
        <f t="shared" si="28"/>
        <v>0</v>
      </c>
      <c r="U35" s="205">
        <f t="shared" si="28"/>
        <v>0</v>
      </c>
      <c r="V35" s="205">
        <f t="shared" si="28"/>
        <v>0</v>
      </c>
      <c r="W35" s="205">
        <f t="shared" si="28"/>
        <v>0</v>
      </c>
      <c r="X35" s="205">
        <f t="shared" si="28"/>
        <v>0</v>
      </c>
      <c r="Y35" s="205" t="str">
        <f t="shared" si="28"/>
        <v/>
      </c>
      <c r="Z35" s="205" t="str">
        <f t="shared" si="28"/>
        <v/>
      </c>
      <c r="AA35" s="205" t="str">
        <f t="shared" si="28"/>
        <v/>
      </c>
      <c r="AB35" s="205" t="str">
        <f t="shared" si="28"/>
        <v/>
      </c>
      <c r="AC35" s="205" t="str">
        <f t="shared" si="28"/>
        <v/>
      </c>
      <c r="AD35" s="205" t="str">
        <f t="shared" si="28"/>
        <v/>
      </c>
      <c r="AE35" s="205" t="str">
        <f t="shared" si="28"/>
        <v/>
      </c>
      <c r="AF35" s="205" t="str">
        <f t="shared" si="28"/>
        <v/>
      </c>
      <c r="AG35" s="205" t="str">
        <f t="shared" si="28"/>
        <v/>
      </c>
      <c r="AH35" s="205" t="str">
        <f t="shared" si="28"/>
        <v/>
      </c>
      <c r="AI35" s="205" t="str">
        <f t="shared" si="28"/>
        <v/>
      </c>
      <c r="AJ35" s="205" t="str">
        <f t="shared" si="28"/>
        <v/>
      </c>
      <c r="AK35" s="205" t="str">
        <f t="shared" ref="AK35:AM35" si="29">IF(AK9="","",AK33*AK34*12*$D$32)</f>
        <v/>
      </c>
      <c r="AL35" s="205" t="str">
        <f t="shared" si="29"/>
        <v/>
      </c>
      <c r="AM35" s="205" t="str">
        <f t="shared" si="29"/>
        <v/>
      </c>
      <c r="AN35" s="198"/>
      <c r="AO35" s="198"/>
      <c r="AP35" s="198"/>
      <c r="AQ35" s="198"/>
    </row>
    <row r="36" spans="1:43" x14ac:dyDescent="0.2">
      <c r="B36" s="208"/>
      <c r="C36" s="217"/>
      <c r="D36" s="202"/>
      <c r="E36" s="202"/>
      <c r="F36" s="209"/>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c r="AG36" s="202"/>
      <c r="AH36" s="202"/>
      <c r="AI36" s="202"/>
      <c r="AJ36" s="202"/>
      <c r="AK36" s="202"/>
      <c r="AL36" s="202"/>
      <c r="AM36" s="202"/>
      <c r="AN36" s="198"/>
      <c r="AO36" s="198"/>
      <c r="AP36" s="198"/>
      <c r="AQ36" s="198"/>
    </row>
    <row r="37" spans="1:43" x14ac:dyDescent="0.2">
      <c r="A37" s="206" t="s">
        <v>20</v>
      </c>
      <c r="B37" s="210"/>
      <c r="C37" s="210"/>
      <c r="D37" s="205">
        <f>((D33*D34)*12)*1.352</f>
        <v>0</v>
      </c>
      <c r="E37" s="205">
        <f t="shared" ref="E37:AJ37" si="30">((E33*E34)*12)*1.352</f>
        <v>0</v>
      </c>
      <c r="F37" s="205">
        <f t="shared" si="30"/>
        <v>0</v>
      </c>
      <c r="G37" s="205">
        <f t="shared" si="30"/>
        <v>0</v>
      </c>
      <c r="H37" s="205">
        <f t="shared" si="30"/>
        <v>0</v>
      </c>
      <c r="I37" s="205">
        <f t="shared" si="30"/>
        <v>0</v>
      </c>
      <c r="J37" s="205">
        <f t="shared" si="30"/>
        <v>0</v>
      </c>
      <c r="K37" s="205">
        <f t="shared" si="30"/>
        <v>0</v>
      </c>
      <c r="L37" s="205">
        <f t="shared" si="30"/>
        <v>0</v>
      </c>
      <c r="M37" s="205">
        <f t="shared" si="30"/>
        <v>0</v>
      </c>
      <c r="N37" s="205">
        <f t="shared" si="30"/>
        <v>0</v>
      </c>
      <c r="O37" s="205">
        <f t="shared" si="30"/>
        <v>0</v>
      </c>
      <c r="P37" s="205">
        <f t="shared" si="30"/>
        <v>0</v>
      </c>
      <c r="Q37" s="205">
        <f t="shared" si="30"/>
        <v>0</v>
      </c>
      <c r="R37" s="205">
        <f t="shared" si="30"/>
        <v>0</v>
      </c>
      <c r="S37" s="205">
        <f t="shared" si="30"/>
        <v>0</v>
      </c>
      <c r="T37" s="205">
        <f t="shared" si="30"/>
        <v>0</v>
      </c>
      <c r="U37" s="205">
        <f t="shared" si="30"/>
        <v>0</v>
      </c>
      <c r="V37" s="205">
        <f t="shared" si="30"/>
        <v>0</v>
      </c>
      <c r="W37" s="205">
        <f t="shared" si="30"/>
        <v>0</v>
      </c>
      <c r="X37" s="205">
        <f t="shared" si="30"/>
        <v>0</v>
      </c>
      <c r="Y37" s="205">
        <f t="shared" si="30"/>
        <v>0</v>
      </c>
      <c r="Z37" s="205">
        <f t="shared" si="30"/>
        <v>0</v>
      </c>
      <c r="AA37" s="205">
        <f t="shared" si="30"/>
        <v>0</v>
      </c>
      <c r="AB37" s="205">
        <f t="shared" si="30"/>
        <v>0</v>
      </c>
      <c r="AC37" s="205">
        <f t="shared" si="30"/>
        <v>0</v>
      </c>
      <c r="AD37" s="205">
        <f t="shared" si="30"/>
        <v>0</v>
      </c>
      <c r="AE37" s="205">
        <f t="shared" si="30"/>
        <v>0</v>
      </c>
      <c r="AF37" s="205">
        <f t="shared" si="30"/>
        <v>0</v>
      </c>
      <c r="AG37" s="205">
        <f t="shared" si="30"/>
        <v>0</v>
      </c>
      <c r="AH37" s="205">
        <f t="shared" si="30"/>
        <v>0</v>
      </c>
      <c r="AI37" s="205">
        <f t="shared" si="30"/>
        <v>0</v>
      </c>
      <c r="AJ37" s="205">
        <f t="shared" si="30"/>
        <v>0</v>
      </c>
      <c r="AK37" s="205">
        <f t="shared" ref="AK37:AM37" si="31">((AK33*AK34)*12)*1.352</f>
        <v>0</v>
      </c>
      <c r="AL37" s="205">
        <f t="shared" si="31"/>
        <v>0</v>
      </c>
      <c r="AM37" s="205">
        <f t="shared" si="31"/>
        <v>0</v>
      </c>
      <c r="AN37" s="198"/>
      <c r="AO37" s="198"/>
      <c r="AP37" s="198"/>
      <c r="AQ37" s="198"/>
    </row>
    <row r="38" spans="1:43" x14ac:dyDescent="0.2">
      <c r="A38" s="206"/>
      <c r="B38" s="210"/>
      <c r="C38" s="210"/>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c r="AE38" s="202"/>
      <c r="AF38" s="202"/>
      <c r="AG38" s="202"/>
      <c r="AH38" s="202"/>
      <c r="AI38" s="202"/>
      <c r="AJ38" s="202"/>
      <c r="AK38" s="202"/>
      <c r="AL38" s="202"/>
      <c r="AM38" s="202"/>
      <c r="AN38" s="198"/>
      <c r="AO38" s="198"/>
      <c r="AP38" s="198"/>
      <c r="AQ38" s="198"/>
    </row>
    <row r="39" spans="1:43" s="2" customFormat="1" ht="16.5" x14ac:dyDescent="0.3">
      <c r="A39" s="239" t="s">
        <v>21</v>
      </c>
      <c r="B39" s="240"/>
      <c r="C39" s="240"/>
      <c r="D39" s="200">
        <v>0</v>
      </c>
      <c r="E39" s="306">
        <v>0</v>
      </c>
      <c r="F39" s="306">
        <v>0</v>
      </c>
      <c r="G39" s="306">
        <v>0</v>
      </c>
      <c r="H39" s="306">
        <v>0</v>
      </c>
      <c r="I39" s="306">
        <v>0</v>
      </c>
      <c r="J39" s="306">
        <v>0</v>
      </c>
      <c r="K39" s="306">
        <v>0</v>
      </c>
      <c r="L39" s="306">
        <v>0</v>
      </c>
      <c r="M39" s="306">
        <v>0</v>
      </c>
      <c r="N39" s="306">
        <v>0</v>
      </c>
      <c r="O39" s="306">
        <v>0</v>
      </c>
      <c r="P39" s="306">
        <v>0</v>
      </c>
      <c r="Q39" s="306">
        <v>0</v>
      </c>
      <c r="R39" s="306">
        <v>0</v>
      </c>
      <c r="S39" s="306">
        <v>0</v>
      </c>
      <c r="T39" s="306">
        <v>0</v>
      </c>
      <c r="U39" s="306">
        <v>0</v>
      </c>
      <c r="V39" s="306">
        <v>0</v>
      </c>
      <c r="W39" s="306">
        <v>0</v>
      </c>
      <c r="X39" s="306">
        <v>0</v>
      </c>
      <c r="Y39" s="306">
        <v>0</v>
      </c>
      <c r="Z39" s="306">
        <v>0</v>
      </c>
      <c r="AA39" s="306">
        <v>0</v>
      </c>
      <c r="AB39" s="306">
        <v>0</v>
      </c>
      <c r="AC39" s="306">
        <v>0</v>
      </c>
      <c r="AD39" s="306">
        <v>0</v>
      </c>
      <c r="AE39" s="306">
        <v>0</v>
      </c>
      <c r="AF39" s="306">
        <v>0</v>
      </c>
      <c r="AG39" s="306">
        <v>0</v>
      </c>
      <c r="AH39" s="306">
        <v>0</v>
      </c>
      <c r="AI39" s="306">
        <v>0</v>
      </c>
      <c r="AJ39" s="306">
        <v>0</v>
      </c>
      <c r="AK39" s="306">
        <v>0</v>
      </c>
      <c r="AL39" s="306">
        <v>0</v>
      </c>
      <c r="AM39" s="306">
        <v>0</v>
      </c>
      <c r="AN39" s="250">
        <v>0</v>
      </c>
      <c r="AO39" s="250">
        <v>0</v>
      </c>
      <c r="AP39" s="241">
        <v>0</v>
      </c>
      <c r="AQ39" s="241">
        <v>0</v>
      </c>
    </row>
    <row r="40" spans="1:43" x14ac:dyDescent="0.2">
      <c r="D40" s="202"/>
      <c r="E40" s="202"/>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198"/>
      <c r="AO40" s="198"/>
      <c r="AP40" s="198"/>
      <c r="AQ40" s="198"/>
    </row>
    <row r="41" spans="1:43" x14ac:dyDescent="0.2">
      <c r="A41" s="206" t="s">
        <v>97</v>
      </c>
      <c r="B41" s="210"/>
      <c r="C41" s="210"/>
      <c r="D41" s="200">
        <v>0</v>
      </c>
      <c r="E41" s="306">
        <v>0</v>
      </c>
      <c r="F41" s="306">
        <v>0</v>
      </c>
      <c r="G41" s="306">
        <v>0</v>
      </c>
      <c r="H41" s="306">
        <v>0</v>
      </c>
      <c r="I41" s="306">
        <v>0</v>
      </c>
      <c r="J41" s="306">
        <v>0</v>
      </c>
      <c r="K41" s="306">
        <v>0</v>
      </c>
      <c r="L41" s="306">
        <v>0</v>
      </c>
      <c r="M41" s="306">
        <v>0</v>
      </c>
      <c r="N41" s="306">
        <v>0</v>
      </c>
      <c r="O41" s="306">
        <v>0</v>
      </c>
      <c r="P41" s="306">
        <v>0</v>
      </c>
      <c r="Q41" s="306">
        <v>0</v>
      </c>
      <c r="R41" s="306">
        <v>0</v>
      </c>
      <c r="S41" s="306">
        <v>0</v>
      </c>
      <c r="T41" s="306">
        <v>0</v>
      </c>
      <c r="U41" s="306">
        <v>0</v>
      </c>
      <c r="V41" s="306">
        <v>0</v>
      </c>
      <c r="W41" s="306">
        <v>0</v>
      </c>
      <c r="X41" s="306">
        <v>0</v>
      </c>
      <c r="Y41" s="306">
        <v>0</v>
      </c>
      <c r="Z41" s="306">
        <v>0</v>
      </c>
      <c r="AA41" s="306">
        <v>0</v>
      </c>
      <c r="AB41" s="306">
        <v>0</v>
      </c>
      <c r="AC41" s="306">
        <v>0</v>
      </c>
      <c r="AD41" s="306">
        <v>0</v>
      </c>
      <c r="AE41" s="306">
        <v>0</v>
      </c>
      <c r="AF41" s="306">
        <v>0</v>
      </c>
      <c r="AG41" s="306">
        <v>0</v>
      </c>
      <c r="AH41" s="306">
        <v>0</v>
      </c>
      <c r="AI41" s="306">
        <v>0</v>
      </c>
      <c r="AJ41" s="306">
        <v>0</v>
      </c>
      <c r="AK41" s="306">
        <v>0</v>
      </c>
      <c r="AL41" s="306">
        <v>0</v>
      </c>
      <c r="AM41" s="306">
        <v>0</v>
      </c>
      <c r="AN41" s="250"/>
      <c r="AO41" s="250"/>
      <c r="AP41" s="198"/>
      <c r="AQ41" s="198"/>
    </row>
    <row r="42" spans="1:43" x14ac:dyDescent="0.2">
      <c r="D42" s="202"/>
      <c r="E42" s="202"/>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198"/>
      <c r="AO42" s="198"/>
      <c r="AP42" s="198"/>
      <c r="AQ42" s="198"/>
    </row>
    <row r="43" spans="1:43" x14ac:dyDescent="0.2">
      <c r="A43" s="212" t="s">
        <v>54</v>
      </c>
      <c r="B43" s="199"/>
      <c r="C43" s="199"/>
      <c r="D43" s="200">
        <v>0</v>
      </c>
      <c r="E43" s="306">
        <v>0</v>
      </c>
      <c r="F43" s="306">
        <v>0</v>
      </c>
      <c r="G43" s="306">
        <v>0</v>
      </c>
      <c r="H43" s="306">
        <v>0</v>
      </c>
      <c r="I43" s="306">
        <v>0</v>
      </c>
      <c r="J43" s="306">
        <v>0</v>
      </c>
      <c r="K43" s="306">
        <v>0</v>
      </c>
      <c r="L43" s="306">
        <v>0</v>
      </c>
      <c r="M43" s="306">
        <v>0</v>
      </c>
      <c r="N43" s="306">
        <v>0</v>
      </c>
      <c r="O43" s="306">
        <v>0</v>
      </c>
      <c r="P43" s="306">
        <v>0</v>
      </c>
      <c r="Q43" s="306">
        <v>0</v>
      </c>
      <c r="R43" s="306">
        <v>0</v>
      </c>
      <c r="S43" s="306">
        <v>0</v>
      </c>
      <c r="T43" s="306">
        <v>0</v>
      </c>
      <c r="U43" s="306">
        <v>0</v>
      </c>
      <c r="V43" s="306">
        <v>0</v>
      </c>
      <c r="W43" s="306">
        <v>0</v>
      </c>
      <c r="X43" s="306">
        <v>0</v>
      </c>
      <c r="Y43" s="306">
        <v>0</v>
      </c>
      <c r="Z43" s="306">
        <v>0</v>
      </c>
      <c r="AA43" s="306">
        <v>0</v>
      </c>
      <c r="AB43" s="306">
        <v>0</v>
      </c>
      <c r="AC43" s="306">
        <v>0</v>
      </c>
      <c r="AD43" s="306">
        <v>0</v>
      </c>
      <c r="AE43" s="306">
        <v>0</v>
      </c>
      <c r="AF43" s="306">
        <v>0</v>
      </c>
      <c r="AG43" s="306">
        <v>0</v>
      </c>
      <c r="AH43" s="306">
        <v>0</v>
      </c>
      <c r="AI43" s="306">
        <v>0</v>
      </c>
      <c r="AJ43" s="306">
        <v>0</v>
      </c>
      <c r="AK43" s="306">
        <v>0</v>
      </c>
      <c r="AL43" s="306">
        <v>0</v>
      </c>
      <c r="AM43" s="306">
        <v>0</v>
      </c>
      <c r="AN43" s="250"/>
      <c r="AO43" s="250"/>
      <c r="AP43" s="198"/>
      <c r="AQ43" s="198"/>
    </row>
    <row r="44" spans="1:43" x14ac:dyDescent="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02"/>
      <c r="AD44" s="202"/>
      <c r="AE44" s="202"/>
      <c r="AF44" s="202"/>
      <c r="AG44" s="202"/>
      <c r="AH44" s="202"/>
      <c r="AI44" s="202"/>
      <c r="AJ44" s="202"/>
      <c r="AK44" s="202"/>
      <c r="AL44" s="202"/>
      <c r="AM44" s="202"/>
      <c r="AN44" s="198"/>
      <c r="AO44" s="198"/>
      <c r="AP44" s="198"/>
      <c r="AQ44" s="198"/>
    </row>
    <row r="45" spans="1:43" x14ac:dyDescent="0.2">
      <c r="A45" s="212" t="s">
        <v>55</v>
      </c>
      <c r="B45" s="204"/>
      <c r="C45" s="204"/>
      <c r="D45" s="200">
        <v>0</v>
      </c>
      <c r="E45" s="306">
        <v>0</v>
      </c>
      <c r="F45" s="306">
        <v>0</v>
      </c>
      <c r="G45" s="306">
        <v>0</v>
      </c>
      <c r="H45" s="306">
        <v>0</v>
      </c>
      <c r="I45" s="306">
        <v>0</v>
      </c>
      <c r="J45" s="306">
        <v>0</v>
      </c>
      <c r="K45" s="306">
        <v>0</v>
      </c>
      <c r="L45" s="306">
        <v>0</v>
      </c>
      <c r="M45" s="306">
        <v>0</v>
      </c>
      <c r="N45" s="306">
        <v>0</v>
      </c>
      <c r="O45" s="306">
        <v>0</v>
      </c>
      <c r="P45" s="306">
        <v>0</v>
      </c>
      <c r="Q45" s="306">
        <v>0</v>
      </c>
      <c r="R45" s="306">
        <v>0</v>
      </c>
      <c r="S45" s="306">
        <v>0</v>
      </c>
      <c r="T45" s="306">
        <v>0</v>
      </c>
      <c r="U45" s="306">
        <v>0</v>
      </c>
      <c r="V45" s="306">
        <v>0</v>
      </c>
      <c r="W45" s="306">
        <v>0</v>
      </c>
      <c r="X45" s="306">
        <v>0</v>
      </c>
      <c r="Y45" s="306">
        <v>0</v>
      </c>
      <c r="Z45" s="306">
        <v>0</v>
      </c>
      <c r="AA45" s="306">
        <v>0</v>
      </c>
      <c r="AB45" s="306">
        <v>0</v>
      </c>
      <c r="AC45" s="306">
        <v>0</v>
      </c>
      <c r="AD45" s="306">
        <v>0</v>
      </c>
      <c r="AE45" s="306">
        <v>0</v>
      </c>
      <c r="AF45" s="306">
        <v>0</v>
      </c>
      <c r="AG45" s="306">
        <v>0</v>
      </c>
      <c r="AH45" s="306">
        <v>0</v>
      </c>
      <c r="AI45" s="306">
        <v>0</v>
      </c>
      <c r="AJ45" s="306">
        <v>0</v>
      </c>
      <c r="AK45" s="306">
        <v>0</v>
      </c>
      <c r="AL45" s="306">
        <v>0</v>
      </c>
      <c r="AM45" s="306">
        <v>0</v>
      </c>
      <c r="AN45" s="250"/>
      <c r="AO45" s="250"/>
      <c r="AP45" s="198"/>
      <c r="AQ45" s="198"/>
    </row>
    <row r="46" spans="1:43" x14ac:dyDescent="0.2">
      <c r="D46" s="202"/>
      <c r="E46" s="202"/>
      <c r="F46" s="202"/>
      <c r="G46" s="202"/>
      <c r="H46" s="202"/>
      <c r="I46" s="202"/>
      <c r="J46" s="202"/>
      <c r="K46" s="202"/>
      <c r="L46" s="202"/>
      <c r="M46" s="202"/>
      <c r="N46" s="202"/>
      <c r="O46" s="202"/>
      <c r="P46" s="202"/>
      <c r="Q46" s="202"/>
      <c r="R46" s="202"/>
      <c r="S46" s="202"/>
      <c r="T46" s="202"/>
      <c r="U46" s="202"/>
      <c r="V46" s="202"/>
      <c r="W46" s="202"/>
      <c r="X46" s="202"/>
      <c r="Y46" s="202"/>
      <c r="Z46" s="202"/>
      <c r="AA46" s="202"/>
      <c r="AB46" s="202"/>
      <c r="AC46" s="202"/>
      <c r="AD46" s="202"/>
      <c r="AE46" s="202"/>
      <c r="AF46" s="202"/>
      <c r="AG46" s="202"/>
      <c r="AH46" s="202"/>
      <c r="AI46" s="202"/>
      <c r="AJ46" s="202"/>
      <c r="AK46" s="202"/>
      <c r="AL46" s="202"/>
      <c r="AM46" s="202"/>
      <c r="AN46" s="198"/>
      <c r="AO46" s="198"/>
      <c r="AP46" s="198"/>
      <c r="AQ46" s="198"/>
    </row>
    <row r="47" spans="1:43" x14ac:dyDescent="0.2">
      <c r="A47" s="212" t="s">
        <v>56</v>
      </c>
      <c r="B47" s="204"/>
      <c r="C47" s="204"/>
      <c r="D47" s="200">
        <v>0</v>
      </c>
      <c r="E47" s="306">
        <v>0</v>
      </c>
      <c r="F47" s="306">
        <v>0</v>
      </c>
      <c r="G47" s="306">
        <v>0</v>
      </c>
      <c r="H47" s="306">
        <v>0</v>
      </c>
      <c r="I47" s="306">
        <v>0</v>
      </c>
      <c r="J47" s="306">
        <v>0</v>
      </c>
      <c r="K47" s="306">
        <v>0</v>
      </c>
      <c r="L47" s="306">
        <v>0</v>
      </c>
      <c r="M47" s="306">
        <v>0</v>
      </c>
      <c r="N47" s="306">
        <v>0</v>
      </c>
      <c r="O47" s="306">
        <v>0</v>
      </c>
      <c r="P47" s="306">
        <v>0</v>
      </c>
      <c r="Q47" s="306">
        <v>0</v>
      </c>
      <c r="R47" s="306">
        <v>0</v>
      </c>
      <c r="S47" s="306">
        <v>0</v>
      </c>
      <c r="T47" s="306">
        <v>0</v>
      </c>
      <c r="U47" s="306">
        <v>0</v>
      </c>
      <c r="V47" s="306">
        <v>0</v>
      </c>
      <c r="W47" s="306">
        <v>0</v>
      </c>
      <c r="X47" s="306">
        <v>0</v>
      </c>
      <c r="Y47" s="306">
        <v>0</v>
      </c>
      <c r="Z47" s="306">
        <v>0</v>
      </c>
      <c r="AA47" s="306">
        <v>0</v>
      </c>
      <c r="AB47" s="306">
        <v>0</v>
      </c>
      <c r="AC47" s="306">
        <v>0</v>
      </c>
      <c r="AD47" s="306">
        <v>0</v>
      </c>
      <c r="AE47" s="306">
        <v>0</v>
      </c>
      <c r="AF47" s="306">
        <v>0</v>
      </c>
      <c r="AG47" s="306">
        <v>0</v>
      </c>
      <c r="AH47" s="306">
        <v>0</v>
      </c>
      <c r="AI47" s="306">
        <v>0</v>
      </c>
      <c r="AJ47" s="306">
        <v>0</v>
      </c>
      <c r="AK47" s="306">
        <v>0</v>
      </c>
      <c r="AL47" s="306">
        <v>0</v>
      </c>
      <c r="AM47" s="306">
        <v>0</v>
      </c>
      <c r="AN47" s="250"/>
      <c r="AO47" s="250"/>
      <c r="AP47" s="198"/>
      <c r="AQ47" s="198"/>
    </row>
    <row r="48" spans="1:43" x14ac:dyDescent="0.2">
      <c r="D48" s="202"/>
      <c r="E48" s="202"/>
      <c r="F48" s="202"/>
      <c r="G48" s="202"/>
      <c r="H48" s="202"/>
      <c r="I48" s="202"/>
      <c r="J48" s="202"/>
      <c r="K48" s="202"/>
      <c r="L48" s="202"/>
      <c r="M48" s="202"/>
      <c r="N48" s="202"/>
      <c r="O48" s="202"/>
      <c r="P48" s="202"/>
      <c r="Q48" s="202"/>
      <c r="R48" s="202"/>
      <c r="S48" s="202"/>
      <c r="T48" s="202"/>
      <c r="U48" s="202"/>
      <c r="V48" s="202"/>
      <c r="W48" s="202"/>
      <c r="X48" s="202"/>
      <c r="Y48" s="202"/>
      <c r="Z48" s="202"/>
      <c r="AA48" s="202"/>
      <c r="AB48" s="202"/>
      <c r="AC48" s="202"/>
      <c r="AD48" s="202"/>
      <c r="AE48" s="202"/>
      <c r="AF48" s="202"/>
      <c r="AG48" s="202"/>
      <c r="AH48" s="202"/>
      <c r="AI48" s="202"/>
      <c r="AJ48" s="202"/>
      <c r="AK48" s="202"/>
      <c r="AL48" s="202"/>
      <c r="AM48" s="202"/>
      <c r="AN48" s="198"/>
      <c r="AO48" s="198"/>
      <c r="AP48" s="198"/>
      <c r="AQ48" s="198"/>
    </row>
    <row r="49" spans="1:43" x14ac:dyDescent="0.2">
      <c r="A49" s="206" t="s">
        <v>32</v>
      </c>
      <c r="B49" s="210"/>
      <c r="C49" s="210"/>
      <c r="D49" s="213">
        <f>IF(D1="","",D19+D29+D37+D39+D41+D43+D45+D47)</f>
        <v>0</v>
      </c>
      <c r="E49" s="213">
        <f t="shared" ref="E49:AJ49" si="32">IF(E1="","",E19+E29+E37+E39+E41+E43+E45+E47)</f>
        <v>0</v>
      </c>
      <c r="F49" s="213">
        <f t="shared" si="32"/>
        <v>0</v>
      </c>
      <c r="G49" s="213">
        <f t="shared" si="32"/>
        <v>0</v>
      </c>
      <c r="H49" s="213">
        <f t="shared" si="32"/>
        <v>0</v>
      </c>
      <c r="I49" s="213">
        <f t="shared" si="32"/>
        <v>0</v>
      </c>
      <c r="J49" s="213">
        <f t="shared" si="32"/>
        <v>0</v>
      </c>
      <c r="K49" s="213">
        <f t="shared" si="32"/>
        <v>0</v>
      </c>
      <c r="L49" s="213">
        <f t="shared" si="32"/>
        <v>0</v>
      </c>
      <c r="M49" s="213">
        <f t="shared" si="32"/>
        <v>0</v>
      </c>
      <c r="N49" s="213">
        <f t="shared" si="32"/>
        <v>0</v>
      </c>
      <c r="O49" s="213">
        <f t="shared" si="32"/>
        <v>0</v>
      </c>
      <c r="P49" s="213">
        <f t="shared" si="32"/>
        <v>0</v>
      </c>
      <c r="Q49" s="213">
        <f t="shared" si="32"/>
        <v>0</v>
      </c>
      <c r="R49" s="213">
        <f t="shared" si="32"/>
        <v>0</v>
      </c>
      <c r="S49" s="213">
        <f t="shared" si="32"/>
        <v>0</v>
      </c>
      <c r="T49" s="213">
        <f t="shared" si="32"/>
        <v>0</v>
      </c>
      <c r="U49" s="213">
        <f t="shared" si="32"/>
        <v>0</v>
      </c>
      <c r="V49" s="213">
        <f t="shared" si="32"/>
        <v>0</v>
      </c>
      <c r="W49" s="213">
        <f t="shared" si="32"/>
        <v>0</v>
      </c>
      <c r="X49" s="213">
        <f t="shared" si="32"/>
        <v>0</v>
      </c>
      <c r="Y49" s="213" t="str">
        <f t="shared" si="32"/>
        <v/>
      </c>
      <c r="Z49" s="213" t="str">
        <f t="shared" si="32"/>
        <v/>
      </c>
      <c r="AA49" s="213" t="str">
        <f t="shared" si="32"/>
        <v/>
      </c>
      <c r="AB49" s="213" t="str">
        <f t="shared" si="32"/>
        <v/>
      </c>
      <c r="AC49" s="213" t="str">
        <f t="shared" si="32"/>
        <v/>
      </c>
      <c r="AD49" s="213" t="str">
        <f t="shared" si="32"/>
        <v/>
      </c>
      <c r="AE49" s="213" t="str">
        <f t="shared" si="32"/>
        <v/>
      </c>
      <c r="AF49" s="213" t="str">
        <f t="shared" si="32"/>
        <v/>
      </c>
      <c r="AG49" s="213" t="str">
        <f t="shared" si="32"/>
        <v/>
      </c>
      <c r="AH49" s="213" t="str">
        <f t="shared" si="32"/>
        <v/>
      </c>
      <c r="AI49" s="213" t="str">
        <f t="shared" si="32"/>
        <v/>
      </c>
      <c r="AJ49" s="213" t="str">
        <f t="shared" si="32"/>
        <v/>
      </c>
      <c r="AK49" s="213" t="str">
        <f t="shared" ref="AK49:AM49" si="33">IF(AK1="","",AK19+AK29+AK37+AK39+AK41+AK43+AK45+AK47)</f>
        <v/>
      </c>
      <c r="AL49" s="213" t="str">
        <f t="shared" si="33"/>
        <v/>
      </c>
      <c r="AM49" s="213" t="str">
        <f t="shared" si="33"/>
        <v/>
      </c>
      <c r="AN49" s="198"/>
      <c r="AO49" s="198"/>
      <c r="AP49" s="198"/>
      <c r="AQ49" s="198"/>
    </row>
    <row r="50" spans="1:43" x14ac:dyDescent="0.2">
      <c r="AK50" s="198"/>
      <c r="AL50" s="198"/>
      <c r="AM50" s="198"/>
      <c r="AN50" s="198"/>
      <c r="AO50" s="198"/>
      <c r="AP50" s="198"/>
      <c r="AQ50" s="198"/>
    </row>
    <row r="51" spans="1:43" x14ac:dyDescent="0.2">
      <c r="AK51" s="198"/>
      <c r="AL51" s="198"/>
      <c r="AM51" s="198"/>
      <c r="AN51" s="198"/>
      <c r="AO51" s="198"/>
      <c r="AP51" s="198"/>
      <c r="AQ51" s="198"/>
    </row>
    <row r="52" spans="1:43" x14ac:dyDescent="0.2">
      <c r="AH52" s="219"/>
      <c r="AK52" s="198"/>
      <c r="AL52" s="198"/>
      <c r="AM52" s="198"/>
      <c r="AN52" s="198"/>
      <c r="AO52" s="198"/>
      <c r="AP52" s="198"/>
      <c r="AQ52" s="198"/>
    </row>
    <row r="53" spans="1:43" x14ac:dyDescent="0.2">
      <c r="AK53" s="198"/>
      <c r="AL53" s="198"/>
      <c r="AM53" s="198"/>
      <c r="AN53" s="198"/>
      <c r="AO53" s="198"/>
      <c r="AP53" s="198"/>
      <c r="AQ53" s="198"/>
    </row>
    <row r="54" spans="1:43" x14ac:dyDescent="0.2">
      <c r="AK54" s="198"/>
      <c r="AL54" s="198"/>
      <c r="AM54" s="198"/>
      <c r="AN54" s="198"/>
      <c r="AO54" s="198"/>
      <c r="AP54" s="198"/>
      <c r="AQ54" s="198"/>
    </row>
    <row r="55" spans="1:43" x14ac:dyDescent="0.2">
      <c r="AK55" s="198"/>
      <c r="AL55" s="198"/>
      <c r="AM55" s="198"/>
      <c r="AN55" s="198"/>
      <c r="AO55" s="198"/>
      <c r="AP55" s="198"/>
      <c r="AQ55" s="198"/>
    </row>
    <row r="56" spans="1:43" x14ac:dyDescent="0.2">
      <c r="AK56" s="198"/>
      <c r="AL56" s="198"/>
      <c r="AM56" s="198"/>
      <c r="AN56" s="198"/>
      <c r="AO56" s="198"/>
      <c r="AP56" s="198"/>
      <c r="AQ56" s="198"/>
    </row>
    <row r="57" spans="1:43" x14ac:dyDescent="0.2">
      <c r="AK57" s="198"/>
      <c r="AL57" s="198"/>
      <c r="AM57" s="198"/>
      <c r="AN57" s="198"/>
      <c r="AO57" s="198"/>
      <c r="AP57" s="198"/>
      <c r="AQ57" s="198"/>
    </row>
    <row r="58" spans="1:43" x14ac:dyDescent="0.2">
      <c r="AK58" s="198"/>
      <c r="AL58" s="198"/>
      <c r="AM58" s="198"/>
      <c r="AN58" s="198"/>
      <c r="AO58" s="198"/>
      <c r="AP58" s="198"/>
      <c r="AQ58" s="198"/>
    </row>
    <row r="59" spans="1:43" x14ac:dyDescent="0.2">
      <c r="AK59" s="198"/>
      <c r="AL59" s="198"/>
      <c r="AM59" s="198"/>
      <c r="AN59" s="198"/>
      <c r="AO59" s="198"/>
      <c r="AP59" s="198"/>
      <c r="AQ59" s="198"/>
    </row>
    <row r="60" spans="1:43" x14ac:dyDescent="0.2">
      <c r="AK60" s="198"/>
      <c r="AL60" s="198"/>
      <c r="AM60" s="198"/>
      <c r="AN60" s="198"/>
      <c r="AO60" s="198"/>
      <c r="AP60" s="198"/>
      <c r="AQ60" s="198"/>
    </row>
    <row r="61" spans="1:43" x14ac:dyDescent="0.2">
      <c r="AK61" s="198"/>
      <c r="AL61" s="198"/>
      <c r="AM61" s="198"/>
      <c r="AN61" s="198"/>
      <c r="AO61" s="198"/>
      <c r="AP61" s="198"/>
      <c r="AQ61" s="198"/>
    </row>
    <row r="62" spans="1:43" x14ac:dyDescent="0.2">
      <c r="AK62" s="198"/>
      <c r="AL62" s="198"/>
      <c r="AM62" s="198"/>
      <c r="AN62" s="198"/>
      <c r="AO62" s="198"/>
      <c r="AP62" s="198"/>
      <c r="AQ62" s="198"/>
    </row>
    <row r="63" spans="1:43" x14ac:dyDescent="0.2">
      <c r="AK63" s="198"/>
      <c r="AL63" s="198"/>
      <c r="AM63" s="198"/>
      <c r="AN63" s="198"/>
      <c r="AO63" s="198"/>
      <c r="AP63" s="198"/>
      <c r="AQ63" s="198"/>
    </row>
    <row r="64" spans="1:43" x14ac:dyDescent="0.2">
      <c r="AK64" s="198"/>
      <c r="AL64" s="198"/>
      <c r="AM64" s="198"/>
      <c r="AN64" s="198"/>
      <c r="AO64" s="198"/>
      <c r="AP64" s="198"/>
      <c r="AQ64" s="198"/>
    </row>
    <row r="65" spans="37:43" x14ac:dyDescent="0.2">
      <c r="AK65" s="198"/>
      <c r="AL65" s="198"/>
      <c r="AM65" s="198"/>
      <c r="AN65" s="198"/>
      <c r="AO65" s="198"/>
      <c r="AP65" s="198"/>
      <c r="AQ65" s="198"/>
    </row>
    <row r="66" spans="37:43" x14ac:dyDescent="0.2">
      <c r="AK66" s="198"/>
      <c r="AL66" s="198"/>
      <c r="AM66" s="198"/>
      <c r="AN66" s="198"/>
      <c r="AO66" s="198"/>
      <c r="AP66" s="198"/>
      <c r="AQ66" s="198"/>
    </row>
    <row r="67" spans="37:43" x14ac:dyDescent="0.2">
      <c r="AK67" s="198"/>
      <c r="AL67" s="198"/>
      <c r="AM67" s="198"/>
      <c r="AN67" s="198"/>
      <c r="AO67" s="198"/>
      <c r="AP67" s="198"/>
      <c r="AQ67" s="198"/>
    </row>
    <row r="68" spans="37:43" x14ac:dyDescent="0.2">
      <c r="AK68" s="198"/>
      <c r="AL68" s="198"/>
      <c r="AM68" s="198"/>
      <c r="AN68" s="198"/>
      <c r="AO68" s="198"/>
      <c r="AP68" s="198"/>
      <c r="AQ68" s="198"/>
    </row>
    <row r="69" spans="37:43" x14ac:dyDescent="0.2">
      <c r="AK69" s="198"/>
      <c r="AL69" s="198"/>
      <c r="AM69" s="198"/>
      <c r="AN69" s="198"/>
      <c r="AO69" s="198"/>
      <c r="AP69" s="198"/>
      <c r="AQ69" s="198"/>
    </row>
    <row r="70" spans="37:43" x14ac:dyDescent="0.2">
      <c r="AK70" s="198"/>
      <c r="AL70" s="198"/>
      <c r="AM70" s="198"/>
      <c r="AN70" s="198"/>
      <c r="AO70" s="198"/>
      <c r="AP70" s="198"/>
      <c r="AQ70" s="198"/>
    </row>
    <row r="71" spans="37:43" x14ac:dyDescent="0.2">
      <c r="AK71" s="198"/>
      <c r="AL71" s="198"/>
      <c r="AM71" s="198"/>
      <c r="AN71" s="198"/>
      <c r="AO71" s="198"/>
      <c r="AP71" s="198"/>
      <c r="AQ71" s="198"/>
    </row>
    <row r="72" spans="37:43" x14ac:dyDescent="0.2">
      <c r="AK72" s="198"/>
      <c r="AL72" s="198"/>
      <c r="AM72" s="198"/>
      <c r="AN72" s="198"/>
      <c r="AO72" s="198"/>
      <c r="AP72" s="198"/>
      <c r="AQ72" s="198"/>
    </row>
    <row r="73" spans="37:43" x14ac:dyDescent="0.2">
      <c r="AK73" s="198"/>
      <c r="AL73" s="198"/>
      <c r="AM73" s="198"/>
      <c r="AN73" s="198"/>
      <c r="AO73" s="198"/>
      <c r="AP73" s="198"/>
      <c r="AQ73" s="198"/>
    </row>
    <row r="74" spans="37:43" x14ac:dyDescent="0.2">
      <c r="AK74" s="198"/>
      <c r="AL74" s="198"/>
      <c r="AM74" s="198"/>
      <c r="AN74" s="198"/>
      <c r="AO74" s="198"/>
      <c r="AP74" s="198"/>
      <c r="AQ74" s="198"/>
    </row>
    <row r="75" spans="37:43" x14ac:dyDescent="0.2">
      <c r="AK75" s="198"/>
      <c r="AL75" s="198"/>
      <c r="AM75" s="198"/>
      <c r="AN75" s="198"/>
      <c r="AO75" s="198"/>
      <c r="AP75" s="198"/>
      <c r="AQ75" s="198"/>
    </row>
    <row r="76" spans="37:43" x14ac:dyDescent="0.2">
      <c r="AK76" s="198"/>
      <c r="AL76" s="198"/>
      <c r="AM76" s="198"/>
      <c r="AN76" s="198"/>
      <c r="AO76" s="198"/>
      <c r="AP76" s="198"/>
      <c r="AQ76" s="198"/>
    </row>
    <row r="77" spans="37:43" x14ac:dyDescent="0.2">
      <c r="AK77" s="198"/>
      <c r="AL77" s="198"/>
      <c r="AM77" s="198"/>
      <c r="AN77" s="198"/>
      <c r="AO77" s="198"/>
      <c r="AP77" s="198"/>
      <c r="AQ77" s="198"/>
    </row>
    <row r="78" spans="37:43" x14ac:dyDescent="0.2">
      <c r="AK78" s="198"/>
      <c r="AL78" s="198"/>
      <c r="AM78" s="198"/>
      <c r="AN78" s="198"/>
      <c r="AO78" s="198"/>
      <c r="AP78" s="198"/>
      <c r="AQ78" s="198"/>
    </row>
    <row r="79" spans="37:43" x14ac:dyDescent="0.2">
      <c r="AK79" s="198"/>
      <c r="AL79" s="198"/>
      <c r="AM79" s="198"/>
      <c r="AN79" s="198"/>
      <c r="AO79" s="198"/>
      <c r="AP79" s="198"/>
      <c r="AQ79" s="198"/>
    </row>
    <row r="80" spans="37:43" x14ac:dyDescent="0.2">
      <c r="AK80" s="198"/>
      <c r="AL80" s="198"/>
      <c r="AM80" s="198"/>
      <c r="AN80" s="198"/>
      <c r="AO80" s="198"/>
      <c r="AP80" s="198"/>
      <c r="AQ80" s="198"/>
    </row>
    <row r="81" spans="37:43" x14ac:dyDescent="0.2">
      <c r="AK81" s="198"/>
      <c r="AL81" s="198"/>
      <c r="AM81" s="198"/>
      <c r="AN81" s="198"/>
      <c r="AO81" s="198"/>
      <c r="AP81" s="198"/>
      <c r="AQ81" s="198"/>
    </row>
    <row r="82" spans="37:43" x14ac:dyDescent="0.2">
      <c r="AK82" s="198"/>
      <c r="AL82" s="198"/>
      <c r="AM82" s="198"/>
      <c r="AN82" s="198"/>
      <c r="AO82" s="198"/>
      <c r="AP82" s="198"/>
      <c r="AQ82" s="198"/>
    </row>
    <row r="83" spans="37:43" x14ac:dyDescent="0.2">
      <c r="AK83" s="198"/>
      <c r="AL83" s="198"/>
      <c r="AM83" s="198"/>
      <c r="AN83" s="198"/>
      <c r="AO83" s="198"/>
      <c r="AP83" s="198"/>
      <c r="AQ83" s="198"/>
    </row>
    <row r="84" spans="37:43" x14ac:dyDescent="0.2">
      <c r="AK84" s="198"/>
      <c r="AL84" s="198"/>
      <c r="AM84" s="198"/>
      <c r="AN84" s="198"/>
      <c r="AO84" s="198"/>
      <c r="AP84" s="198"/>
      <c r="AQ84" s="198"/>
    </row>
    <row r="85" spans="37:43" x14ac:dyDescent="0.2">
      <c r="AK85" s="198"/>
      <c r="AL85" s="198"/>
      <c r="AM85" s="198"/>
      <c r="AN85" s="198"/>
      <c r="AO85" s="198"/>
      <c r="AP85" s="198"/>
      <c r="AQ85" s="198"/>
    </row>
    <row r="86" spans="37:43" x14ac:dyDescent="0.2">
      <c r="AK86" s="198"/>
      <c r="AL86" s="198"/>
      <c r="AM86" s="198"/>
      <c r="AN86" s="198"/>
      <c r="AO86" s="198"/>
      <c r="AP86" s="198"/>
      <c r="AQ86" s="198"/>
    </row>
    <row r="87" spans="37:43" x14ac:dyDescent="0.2">
      <c r="AK87" s="198"/>
      <c r="AL87" s="198"/>
      <c r="AM87" s="198"/>
      <c r="AN87" s="198"/>
      <c r="AO87" s="198"/>
      <c r="AP87" s="198"/>
      <c r="AQ87" s="198"/>
    </row>
    <row r="88" spans="37:43" x14ac:dyDescent="0.2">
      <c r="AK88" s="198"/>
      <c r="AL88" s="198"/>
      <c r="AM88" s="198"/>
      <c r="AN88" s="198"/>
      <c r="AO88" s="198"/>
      <c r="AP88" s="198"/>
      <c r="AQ88" s="198"/>
    </row>
    <row r="89" spans="37:43" x14ac:dyDescent="0.2">
      <c r="AK89" s="198"/>
      <c r="AL89" s="198"/>
      <c r="AM89" s="198"/>
      <c r="AN89" s="198"/>
      <c r="AO89" s="198"/>
      <c r="AP89" s="198"/>
      <c r="AQ89" s="198"/>
    </row>
    <row r="90" spans="37:43" x14ac:dyDescent="0.2">
      <c r="AK90" s="198"/>
      <c r="AL90" s="198"/>
      <c r="AM90" s="198"/>
      <c r="AN90" s="198"/>
      <c r="AO90" s="198"/>
      <c r="AP90" s="198"/>
      <c r="AQ90" s="198"/>
    </row>
    <row r="91" spans="37:43" x14ac:dyDescent="0.2">
      <c r="AK91" s="198"/>
      <c r="AL91" s="198"/>
      <c r="AM91" s="198"/>
      <c r="AN91" s="198"/>
      <c r="AO91" s="198"/>
      <c r="AP91" s="198"/>
      <c r="AQ91" s="198"/>
    </row>
    <row r="92" spans="37:43" x14ac:dyDescent="0.2">
      <c r="AK92" s="198"/>
      <c r="AL92" s="198"/>
      <c r="AM92" s="198"/>
      <c r="AN92" s="198"/>
      <c r="AO92" s="198"/>
      <c r="AP92" s="198"/>
      <c r="AQ92" s="198"/>
    </row>
    <row r="93" spans="37:43" x14ac:dyDescent="0.2">
      <c r="AK93" s="198"/>
      <c r="AL93" s="198"/>
      <c r="AM93" s="198"/>
      <c r="AN93" s="198"/>
      <c r="AO93" s="198"/>
      <c r="AP93" s="198"/>
      <c r="AQ93" s="198"/>
    </row>
    <row r="94" spans="37:43" x14ac:dyDescent="0.2">
      <c r="AK94" s="198"/>
      <c r="AL94" s="198"/>
      <c r="AM94" s="198"/>
      <c r="AN94" s="198"/>
      <c r="AO94" s="198"/>
      <c r="AP94" s="198"/>
      <c r="AQ94" s="198"/>
    </row>
    <row r="95" spans="37:43" x14ac:dyDescent="0.2">
      <c r="AK95" s="198"/>
      <c r="AL95" s="198"/>
      <c r="AM95" s="198"/>
      <c r="AN95" s="198"/>
      <c r="AO95" s="198"/>
      <c r="AP95" s="198"/>
      <c r="AQ95" s="198"/>
    </row>
    <row r="96" spans="37:43" x14ac:dyDescent="0.2">
      <c r="AK96" s="198"/>
      <c r="AL96" s="198"/>
      <c r="AM96" s="198"/>
      <c r="AN96" s="198"/>
      <c r="AO96" s="198"/>
      <c r="AP96" s="198"/>
      <c r="AQ96" s="198"/>
    </row>
    <row r="97" spans="37:43" x14ac:dyDescent="0.2">
      <c r="AK97" s="198"/>
      <c r="AL97" s="198"/>
      <c r="AM97" s="198"/>
      <c r="AN97" s="198"/>
      <c r="AO97" s="198"/>
      <c r="AP97" s="198"/>
      <c r="AQ97" s="198"/>
    </row>
    <row r="98" spans="37:43" x14ac:dyDescent="0.2">
      <c r="AK98" s="198"/>
      <c r="AL98" s="198"/>
      <c r="AM98" s="198"/>
      <c r="AN98" s="198"/>
      <c r="AO98" s="198"/>
      <c r="AP98" s="198"/>
      <c r="AQ98" s="198"/>
    </row>
    <row r="99" spans="37:43" x14ac:dyDescent="0.2">
      <c r="AK99" s="198"/>
      <c r="AL99" s="198"/>
      <c r="AM99" s="198"/>
      <c r="AN99" s="198"/>
      <c r="AO99" s="198"/>
      <c r="AP99" s="198"/>
      <c r="AQ99" s="198"/>
    </row>
    <row r="100" spans="37:43" x14ac:dyDescent="0.2">
      <c r="AK100" s="198"/>
      <c r="AL100" s="198"/>
      <c r="AM100" s="198"/>
      <c r="AN100" s="198"/>
      <c r="AO100" s="198"/>
      <c r="AP100" s="198"/>
      <c r="AQ100" s="198"/>
    </row>
    <row r="101" spans="37:43" x14ac:dyDescent="0.2">
      <c r="AK101" s="198"/>
      <c r="AL101" s="198"/>
      <c r="AM101" s="198"/>
      <c r="AN101" s="198"/>
      <c r="AO101" s="198"/>
      <c r="AP101" s="198"/>
      <c r="AQ101" s="198"/>
    </row>
    <row r="102" spans="37:43" x14ac:dyDescent="0.2">
      <c r="AK102" s="198"/>
      <c r="AL102" s="198"/>
      <c r="AM102" s="198"/>
      <c r="AN102" s="198"/>
      <c r="AO102" s="198"/>
      <c r="AP102" s="198"/>
      <c r="AQ102" s="198"/>
    </row>
    <row r="103" spans="37:43" x14ac:dyDescent="0.2">
      <c r="AK103" s="198"/>
      <c r="AL103" s="198"/>
      <c r="AM103" s="198"/>
      <c r="AN103" s="198"/>
      <c r="AO103" s="198"/>
      <c r="AP103" s="198"/>
      <c r="AQ103" s="198"/>
    </row>
    <row r="104" spans="37:43" x14ac:dyDescent="0.2">
      <c r="AK104" s="198"/>
      <c r="AL104" s="198"/>
      <c r="AM104" s="198"/>
      <c r="AN104" s="198"/>
      <c r="AO104" s="198"/>
      <c r="AP104" s="198"/>
      <c r="AQ104" s="198"/>
    </row>
    <row r="105" spans="37:43" x14ac:dyDescent="0.2">
      <c r="AK105" s="198"/>
      <c r="AL105" s="198"/>
      <c r="AM105" s="198"/>
      <c r="AN105" s="198"/>
      <c r="AO105" s="198"/>
      <c r="AP105" s="198"/>
      <c r="AQ105" s="198"/>
    </row>
    <row r="106" spans="37:43" x14ac:dyDescent="0.2">
      <c r="AK106" s="207">
        <v>0</v>
      </c>
      <c r="AL106" s="207">
        <v>0</v>
      </c>
      <c r="AM106" s="207">
        <v>0</v>
      </c>
      <c r="AN106" s="207">
        <v>0</v>
      </c>
      <c r="AO106" s="207">
        <v>0</v>
      </c>
      <c r="AP106" s="207">
        <v>0</v>
      </c>
      <c r="AQ106" s="207">
        <v>0</v>
      </c>
    </row>
    <row r="107" spans="37:43" x14ac:dyDescent="0.2">
      <c r="AK107" s="220">
        <v>0</v>
      </c>
      <c r="AL107" s="220">
        <v>0</v>
      </c>
      <c r="AM107" s="220">
        <v>0</v>
      </c>
      <c r="AN107" s="220">
        <v>0</v>
      </c>
      <c r="AO107" s="220">
        <v>0</v>
      </c>
      <c r="AP107" s="220">
        <v>0</v>
      </c>
      <c r="AQ107" s="220">
        <v>0</v>
      </c>
    </row>
    <row r="108" spans="37:43" x14ac:dyDescent="0.2">
      <c r="AK108" s="205" t="str">
        <f t="shared" ref="AK108:AQ108" si="34">IF(AK1="","",AK106*AK107)</f>
        <v/>
      </c>
      <c r="AL108" s="205" t="str">
        <f t="shared" si="34"/>
        <v/>
      </c>
      <c r="AM108" s="205" t="str">
        <f t="shared" si="34"/>
        <v/>
      </c>
      <c r="AN108" s="205" t="str">
        <f t="shared" si="34"/>
        <v/>
      </c>
      <c r="AO108" s="205" t="str">
        <f t="shared" si="34"/>
        <v/>
      </c>
      <c r="AP108" s="205" t="str">
        <f t="shared" si="34"/>
        <v/>
      </c>
      <c r="AQ108" s="205" t="str">
        <f t="shared" si="34"/>
        <v/>
      </c>
    </row>
    <row r="109" spans="37:43" x14ac:dyDescent="0.2">
      <c r="AK109" s="202"/>
      <c r="AL109" s="202"/>
      <c r="AM109" s="202"/>
      <c r="AN109" s="202"/>
      <c r="AO109" s="202"/>
      <c r="AP109" s="202"/>
      <c r="AQ109" s="202"/>
    </row>
    <row r="110" spans="37:43" x14ac:dyDescent="0.2">
      <c r="AK110" s="207">
        <v>0</v>
      </c>
      <c r="AL110" s="207">
        <v>0</v>
      </c>
      <c r="AM110" s="207">
        <v>0</v>
      </c>
      <c r="AN110" s="207">
        <v>0</v>
      </c>
      <c r="AO110" s="207">
        <v>0</v>
      </c>
      <c r="AP110" s="207">
        <v>0</v>
      </c>
      <c r="AQ110" s="207">
        <v>0</v>
      </c>
    </row>
    <row r="111" spans="37:43" x14ac:dyDescent="0.2">
      <c r="AK111" s="220">
        <v>0</v>
      </c>
      <c r="AL111" s="220">
        <v>0</v>
      </c>
      <c r="AM111" s="220">
        <v>0</v>
      </c>
      <c r="AN111" s="220">
        <v>0</v>
      </c>
      <c r="AO111" s="220">
        <v>0</v>
      </c>
      <c r="AP111" s="220">
        <v>0</v>
      </c>
      <c r="AQ111" s="220">
        <v>0</v>
      </c>
    </row>
    <row r="112" spans="37:43" x14ac:dyDescent="0.2">
      <c r="AK112" s="205" t="str">
        <f t="shared" ref="AK112:AQ112" si="35">IF(AK1="","",AK110*AK111)</f>
        <v/>
      </c>
      <c r="AL112" s="205" t="str">
        <f t="shared" si="35"/>
        <v/>
      </c>
      <c r="AM112" s="205" t="str">
        <f t="shared" si="35"/>
        <v/>
      </c>
      <c r="AN112" s="205" t="str">
        <f t="shared" si="35"/>
        <v/>
      </c>
      <c r="AO112" s="205" t="str">
        <f t="shared" si="35"/>
        <v/>
      </c>
      <c r="AP112" s="205" t="str">
        <f t="shared" si="35"/>
        <v/>
      </c>
      <c r="AQ112" s="205" t="str">
        <f t="shared" si="35"/>
        <v/>
      </c>
    </row>
    <row r="113" spans="1:43" x14ac:dyDescent="0.2">
      <c r="AK113" s="202"/>
      <c r="AL113" s="202"/>
      <c r="AM113" s="202"/>
      <c r="AN113" s="202"/>
      <c r="AO113" s="202"/>
      <c r="AP113" s="202"/>
      <c r="AQ113" s="202"/>
    </row>
    <row r="114" spans="1:43" x14ac:dyDescent="0.2">
      <c r="AK114" s="207">
        <v>0</v>
      </c>
      <c r="AL114" s="207">
        <v>0</v>
      </c>
      <c r="AM114" s="207">
        <v>0</v>
      </c>
      <c r="AN114" s="207">
        <v>0</v>
      </c>
      <c r="AO114" s="207">
        <v>0</v>
      </c>
      <c r="AP114" s="207">
        <v>0</v>
      </c>
      <c r="AQ114" s="207">
        <v>0</v>
      </c>
    </row>
    <row r="115" spans="1:43" x14ac:dyDescent="0.2">
      <c r="AK115" s="220">
        <v>0</v>
      </c>
      <c r="AL115" s="220">
        <v>0</v>
      </c>
      <c r="AM115" s="220">
        <v>0</v>
      </c>
      <c r="AN115" s="220">
        <v>0</v>
      </c>
      <c r="AO115" s="220">
        <v>0</v>
      </c>
      <c r="AP115" s="220">
        <v>0</v>
      </c>
      <c r="AQ115" s="220">
        <v>0</v>
      </c>
    </row>
    <row r="116" spans="1:43" x14ac:dyDescent="0.2">
      <c r="AK116" s="205" t="str">
        <f t="shared" ref="AK116:AQ116" si="36">IF(AK1="","",AK114*AK115)</f>
        <v/>
      </c>
      <c r="AL116" s="205" t="str">
        <f t="shared" si="36"/>
        <v/>
      </c>
      <c r="AM116" s="205" t="str">
        <f t="shared" si="36"/>
        <v/>
      </c>
      <c r="AN116" s="205" t="str">
        <f t="shared" si="36"/>
        <v/>
      </c>
      <c r="AO116" s="205" t="str">
        <f t="shared" si="36"/>
        <v/>
      </c>
      <c r="AP116" s="205" t="str">
        <f t="shared" si="36"/>
        <v/>
      </c>
      <c r="AQ116" s="205" t="str">
        <f t="shared" si="36"/>
        <v/>
      </c>
    </row>
    <row r="117" spans="1:43" x14ac:dyDescent="0.2">
      <c r="AK117" s="202"/>
      <c r="AL117" s="202"/>
      <c r="AM117" s="202"/>
      <c r="AN117" s="202"/>
      <c r="AO117" s="202"/>
      <c r="AP117" s="202"/>
      <c r="AQ117" s="202"/>
    </row>
    <row r="118" spans="1:43" x14ac:dyDescent="0.2">
      <c r="AK118" s="207">
        <v>0</v>
      </c>
      <c r="AL118" s="207">
        <v>0</v>
      </c>
      <c r="AM118" s="207">
        <v>0</v>
      </c>
      <c r="AN118" s="207">
        <v>0</v>
      </c>
      <c r="AO118" s="207">
        <v>0</v>
      </c>
      <c r="AP118" s="207">
        <v>0</v>
      </c>
      <c r="AQ118" s="207">
        <v>0</v>
      </c>
    </row>
    <row r="119" spans="1:43" x14ac:dyDescent="0.2">
      <c r="AK119" s="220">
        <v>0</v>
      </c>
      <c r="AL119" s="220">
        <v>0</v>
      </c>
      <c r="AM119" s="220">
        <v>0</v>
      </c>
      <c r="AN119" s="220">
        <v>0</v>
      </c>
      <c r="AO119" s="220">
        <v>0</v>
      </c>
      <c r="AP119" s="220">
        <v>0</v>
      </c>
      <c r="AQ119" s="220">
        <v>0</v>
      </c>
    </row>
    <row r="120" spans="1:43" x14ac:dyDescent="0.2">
      <c r="AK120" s="205" t="str">
        <f t="shared" ref="AK120:AQ120" si="37">IF(AK1="","",AK118*AK119)</f>
        <v/>
      </c>
      <c r="AL120" s="205" t="str">
        <f t="shared" si="37"/>
        <v/>
      </c>
      <c r="AM120" s="205" t="str">
        <f t="shared" si="37"/>
        <v/>
      </c>
      <c r="AN120" s="205" t="str">
        <f t="shared" si="37"/>
        <v/>
      </c>
      <c r="AO120" s="205" t="str">
        <f t="shared" si="37"/>
        <v/>
      </c>
      <c r="AP120" s="205" t="str">
        <f t="shared" si="37"/>
        <v/>
      </c>
      <c r="AQ120" s="205" t="str">
        <f t="shared" si="37"/>
        <v/>
      </c>
    </row>
    <row r="121" spans="1:43" x14ac:dyDescent="0.2">
      <c r="AK121" s="202"/>
      <c r="AL121" s="202"/>
      <c r="AM121" s="202"/>
      <c r="AN121" s="202"/>
      <c r="AO121" s="202"/>
      <c r="AP121" s="202"/>
      <c r="AQ121" s="202"/>
    </row>
    <row r="122" spans="1:43" s="221" customFormat="1" x14ac:dyDescent="0.2">
      <c r="A122" s="197"/>
      <c r="B122" s="194"/>
      <c r="C122" s="194"/>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c r="AK122" s="213" t="str">
        <f t="shared" ref="AK122:AQ122" si="38">IF(AK1="","",AK108+AK112+AK116+AK120)</f>
        <v/>
      </c>
      <c r="AL122" s="213" t="str">
        <f t="shared" si="38"/>
        <v/>
      </c>
      <c r="AM122" s="213" t="str">
        <f t="shared" si="38"/>
        <v/>
      </c>
      <c r="AN122" s="213" t="str">
        <f t="shared" si="38"/>
        <v/>
      </c>
      <c r="AO122" s="213" t="str">
        <f t="shared" si="38"/>
        <v/>
      </c>
      <c r="AP122" s="213" t="str">
        <f t="shared" si="38"/>
        <v/>
      </c>
      <c r="AQ122" s="213" t="str">
        <f t="shared" si="38"/>
        <v/>
      </c>
    </row>
    <row r="123" spans="1:43" x14ac:dyDescent="0.2">
      <c r="AK123" s="202"/>
      <c r="AL123" s="202"/>
      <c r="AM123" s="202"/>
      <c r="AN123" s="202"/>
      <c r="AO123" s="202"/>
      <c r="AP123" s="202"/>
      <c r="AQ123" s="202"/>
    </row>
    <row r="124" spans="1:43" x14ac:dyDescent="0.2">
      <c r="AK124" s="207">
        <v>0</v>
      </c>
      <c r="AL124" s="207">
        <v>0</v>
      </c>
      <c r="AM124" s="207">
        <v>0</v>
      </c>
      <c r="AN124" s="207">
        <v>0</v>
      </c>
      <c r="AO124" s="207">
        <v>0</v>
      </c>
      <c r="AP124" s="207">
        <v>0</v>
      </c>
      <c r="AQ124" s="207">
        <v>0</v>
      </c>
    </row>
    <row r="125" spans="1:43" x14ac:dyDescent="0.2">
      <c r="AK125" s="220">
        <v>0</v>
      </c>
      <c r="AL125" s="220">
        <v>0</v>
      </c>
      <c r="AM125" s="220">
        <v>0</v>
      </c>
      <c r="AN125" s="220">
        <v>0</v>
      </c>
      <c r="AO125" s="220">
        <v>0</v>
      </c>
      <c r="AP125" s="220">
        <v>0</v>
      </c>
      <c r="AQ125" s="220">
        <v>0</v>
      </c>
    </row>
    <row r="126" spans="1:43" x14ac:dyDescent="0.2">
      <c r="AK126" s="205" t="str">
        <f t="shared" ref="AK126:AQ126" si="39">IF(AK1="","",AK124*AK125)</f>
        <v/>
      </c>
      <c r="AL126" s="205" t="str">
        <f t="shared" si="39"/>
        <v/>
      </c>
      <c r="AM126" s="205" t="str">
        <f t="shared" si="39"/>
        <v/>
      </c>
      <c r="AN126" s="205" t="str">
        <f t="shared" si="39"/>
        <v/>
      </c>
      <c r="AO126" s="205" t="str">
        <f t="shared" si="39"/>
        <v/>
      </c>
      <c r="AP126" s="205" t="str">
        <f t="shared" si="39"/>
        <v/>
      </c>
      <c r="AQ126" s="205" t="str">
        <f t="shared" si="39"/>
        <v/>
      </c>
    </row>
    <row r="127" spans="1:43" x14ac:dyDescent="0.2">
      <c r="AK127" s="202"/>
      <c r="AL127" s="202"/>
      <c r="AM127" s="202"/>
      <c r="AN127" s="202"/>
      <c r="AO127" s="202"/>
      <c r="AP127" s="202"/>
      <c r="AQ127" s="202"/>
    </row>
    <row r="128" spans="1:43" x14ac:dyDescent="0.2">
      <c r="AK128" s="207">
        <v>0</v>
      </c>
      <c r="AL128" s="207">
        <v>0</v>
      </c>
      <c r="AM128" s="207">
        <v>0</v>
      </c>
      <c r="AN128" s="207">
        <v>0</v>
      </c>
      <c r="AO128" s="207">
        <v>0</v>
      </c>
      <c r="AP128" s="207">
        <v>0</v>
      </c>
      <c r="AQ128" s="207">
        <v>0</v>
      </c>
    </row>
    <row r="129" spans="1:43" x14ac:dyDescent="0.2">
      <c r="AK129" s="220">
        <v>0</v>
      </c>
      <c r="AL129" s="220">
        <v>0</v>
      </c>
      <c r="AM129" s="220">
        <v>0</v>
      </c>
      <c r="AN129" s="220">
        <v>0</v>
      </c>
      <c r="AO129" s="220">
        <v>0</v>
      </c>
      <c r="AP129" s="220">
        <v>0</v>
      </c>
      <c r="AQ129" s="220">
        <v>0</v>
      </c>
    </row>
    <row r="130" spans="1:43" x14ac:dyDescent="0.2">
      <c r="AK130" s="205" t="str">
        <f t="shared" ref="AK130:AQ130" si="40">IF(AK1="","",AK128*AK129)</f>
        <v/>
      </c>
      <c r="AL130" s="205" t="str">
        <f t="shared" si="40"/>
        <v/>
      </c>
      <c r="AM130" s="205" t="str">
        <f t="shared" si="40"/>
        <v/>
      </c>
      <c r="AN130" s="205" t="str">
        <f t="shared" si="40"/>
        <v/>
      </c>
      <c r="AO130" s="205" t="str">
        <f t="shared" si="40"/>
        <v/>
      </c>
      <c r="AP130" s="205" t="str">
        <f t="shared" si="40"/>
        <v/>
      </c>
      <c r="AQ130" s="205" t="str">
        <f t="shared" si="40"/>
        <v/>
      </c>
    </row>
    <row r="131" spans="1:43" x14ac:dyDescent="0.2">
      <c r="AK131" s="219"/>
      <c r="AL131" s="219"/>
      <c r="AM131" s="219"/>
      <c r="AN131" s="219"/>
      <c r="AO131" s="219"/>
      <c r="AP131" s="219"/>
      <c r="AQ131" s="219"/>
    </row>
    <row r="132" spans="1:43" x14ac:dyDescent="0.2">
      <c r="AK132" s="213" t="str">
        <f t="shared" ref="AK132:AQ132" si="41">IF(AK1="","",AK126+AK130)</f>
        <v/>
      </c>
      <c r="AL132" s="213" t="str">
        <f t="shared" si="41"/>
        <v/>
      </c>
      <c r="AM132" s="213" t="str">
        <f t="shared" si="41"/>
        <v/>
      </c>
      <c r="AN132" s="213" t="str">
        <f t="shared" si="41"/>
        <v/>
      </c>
      <c r="AO132" s="213" t="str">
        <f t="shared" si="41"/>
        <v/>
      </c>
      <c r="AP132" s="213" t="str">
        <f t="shared" si="41"/>
        <v/>
      </c>
      <c r="AQ132" s="213" t="str">
        <f t="shared" si="41"/>
        <v/>
      </c>
    </row>
    <row r="133" spans="1:43" x14ac:dyDescent="0.2">
      <c r="AK133" s="202"/>
      <c r="AL133" s="202"/>
      <c r="AM133" s="202"/>
      <c r="AN133" s="202"/>
      <c r="AO133" s="202"/>
      <c r="AP133" s="202"/>
      <c r="AQ133" s="202"/>
    </row>
    <row r="134" spans="1:43" s="214" customFormat="1" ht="12.75" hidden="1" customHeight="1" x14ac:dyDescent="0.2">
      <c r="A134" s="197"/>
      <c r="B134" s="194"/>
      <c r="C134" s="194"/>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43" x14ac:dyDescent="0.2">
      <c r="AK135" s="207">
        <v>0</v>
      </c>
      <c r="AL135" s="207">
        <v>0</v>
      </c>
      <c r="AM135" s="207">
        <v>0</v>
      </c>
      <c r="AN135" s="207">
        <v>0</v>
      </c>
      <c r="AO135" s="207">
        <v>0</v>
      </c>
      <c r="AP135" s="207">
        <v>0</v>
      </c>
      <c r="AQ135" s="207">
        <v>0</v>
      </c>
    </row>
    <row r="136" spans="1:43" x14ac:dyDescent="0.2">
      <c r="AK136" s="220">
        <v>0</v>
      </c>
      <c r="AL136" s="220">
        <v>0</v>
      </c>
      <c r="AM136" s="220">
        <v>0</v>
      </c>
      <c r="AN136" s="220">
        <v>0</v>
      </c>
      <c r="AO136" s="220">
        <v>0</v>
      </c>
      <c r="AP136" s="220">
        <v>0</v>
      </c>
      <c r="AQ136" s="220">
        <v>0</v>
      </c>
    </row>
    <row r="137" spans="1:43" x14ac:dyDescent="0.2">
      <c r="AK137" s="205" t="str">
        <f>IF(AK1="","",AK135*AK136*12*#REF!)</f>
        <v/>
      </c>
      <c r="AL137" s="205" t="str">
        <f>IF(AL1="","",AL135*AL136*12*#REF!)</f>
        <v/>
      </c>
      <c r="AM137" s="205" t="str">
        <f>IF(AM1="","",AM135*AM136*12*#REF!)</f>
        <v/>
      </c>
      <c r="AN137" s="205" t="str">
        <f>IF(AN1="","",AN135*AN136*12*#REF!)</f>
        <v/>
      </c>
      <c r="AO137" s="205" t="str">
        <f>IF(AO1="","",AO135*AO136*12*#REF!)</f>
        <v/>
      </c>
      <c r="AP137" s="205" t="str">
        <f>IF(AP1="","",AP135*AP136*12*#REF!)</f>
        <v/>
      </c>
      <c r="AQ137" s="205" t="str">
        <f>IF(AQ1="","",AQ135*AQ136*12*#REF!)</f>
        <v/>
      </c>
    </row>
    <row r="138" spans="1:43" x14ac:dyDescent="0.2">
      <c r="AK138" s="202"/>
      <c r="AL138" s="202"/>
      <c r="AM138" s="202"/>
      <c r="AN138" s="202"/>
      <c r="AO138" s="202"/>
      <c r="AP138" s="202"/>
      <c r="AQ138" s="202"/>
    </row>
    <row r="139" spans="1:43" x14ac:dyDescent="0.2">
      <c r="AK139" s="205" t="str">
        <f>IF(AK1="","",AK135*AK136*12*(1+#REF!))</f>
        <v/>
      </c>
      <c r="AL139" s="205" t="str">
        <f>IF(AL1="","",AL135*AL136*12*(1+#REF!))</f>
        <v/>
      </c>
      <c r="AM139" s="205" t="str">
        <f>IF(AM1="","",AM135*AM136*12*(1+#REF!))</f>
        <v/>
      </c>
      <c r="AN139" s="205" t="str">
        <f>IF(AN1="","",AN135*AN136*12*(1+#REF!))</f>
        <v/>
      </c>
      <c r="AO139" s="205" t="str">
        <f>IF(AO1="","",AO135*AO136*12*(1+#REF!))</f>
        <v/>
      </c>
      <c r="AP139" s="205" t="str">
        <f>IF(AP1="","",AP135*AP136*12*(1+#REF!))</f>
        <v/>
      </c>
      <c r="AQ139" s="205" t="str">
        <f>IF(AQ1="","",AQ135*AQ136*12*(1+#REF!))</f>
        <v/>
      </c>
    </row>
    <row r="140" spans="1:43" x14ac:dyDescent="0.2">
      <c r="AK140" s="205"/>
      <c r="AL140" s="205"/>
      <c r="AM140" s="205"/>
      <c r="AN140" s="205"/>
      <c r="AO140" s="205"/>
      <c r="AP140" s="205"/>
      <c r="AQ140" s="205"/>
    </row>
    <row r="141" spans="1:43" x14ac:dyDescent="0.2">
      <c r="AK141" s="207">
        <v>0</v>
      </c>
      <c r="AL141" s="207">
        <v>0</v>
      </c>
      <c r="AM141" s="207">
        <v>0</v>
      </c>
      <c r="AN141" s="207">
        <v>0</v>
      </c>
      <c r="AO141" s="207">
        <v>0</v>
      </c>
      <c r="AP141" s="207">
        <v>0</v>
      </c>
      <c r="AQ141" s="207">
        <v>0</v>
      </c>
    </row>
    <row r="142" spans="1:43" x14ac:dyDescent="0.2">
      <c r="AK142" s="205"/>
      <c r="AL142" s="205"/>
      <c r="AM142" s="205"/>
      <c r="AN142" s="205"/>
      <c r="AO142" s="205"/>
      <c r="AP142" s="205"/>
      <c r="AQ142" s="205"/>
    </row>
    <row r="143" spans="1:43" x14ac:dyDescent="0.2">
      <c r="AK143" s="207">
        <v>0</v>
      </c>
      <c r="AL143" s="207">
        <v>0</v>
      </c>
      <c r="AM143" s="207">
        <v>0</v>
      </c>
      <c r="AN143" s="207">
        <v>0</v>
      </c>
      <c r="AO143" s="207">
        <v>0</v>
      </c>
      <c r="AP143" s="207">
        <v>0</v>
      </c>
      <c r="AQ143" s="207">
        <v>0</v>
      </c>
    </row>
    <row r="144" spans="1:43" x14ac:dyDescent="0.2">
      <c r="AK144" s="205"/>
      <c r="AL144" s="205"/>
      <c r="AM144" s="205"/>
      <c r="AN144" s="205"/>
      <c r="AO144" s="205"/>
      <c r="AP144" s="205"/>
      <c r="AQ144" s="205"/>
    </row>
    <row r="145" spans="1:43" x14ac:dyDescent="0.2">
      <c r="AK145" s="207">
        <v>0</v>
      </c>
      <c r="AL145" s="207">
        <v>0</v>
      </c>
      <c r="AM145" s="207">
        <v>0</v>
      </c>
      <c r="AN145" s="207">
        <v>0</v>
      </c>
      <c r="AO145" s="207">
        <v>0</v>
      </c>
      <c r="AP145" s="207">
        <v>0</v>
      </c>
      <c r="AQ145" s="207">
        <v>0</v>
      </c>
    </row>
    <row r="146" spans="1:43" x14ac:dyDescent="0.2">
      <c r="AK146" s="205"/>
      <c r="AL146" s="205"/>
      <c r="AM146" s="205"/>
      <c r="AN146" s="205"/>
      <c r="AO146" s="205"/>
      <c r="AP146" s="205"/>
      <c r="AQ146" s="205"/>
    </row>
    <row r="147" spans="1:43" x14ac:dyDescent="0.2">
      <c r="AK147" s="207">
        <v>0</v>
      </c>
      <c r="AL147" s="207">
        <v>0</v>
      </c>
      <c r="AM147" s="207">
        <v>0</v>
      </c>
      <c r="AN147" s="207">
        <v>0</v>
      </c>
      <c r="AO147" s="207">
        <v>0</v>
      </c>
      <c r="AP147" s="207">
        <v>0</v>
      </c>
      <c r="AQ147" s="207">
        <v>0</v>
      </c>
    </row>
    <row r="148" spans="1:43" x14ac:dyDescent="0.2">
      <c r="AK148" s="205"/>
      <c r="AL148" s="205"/>
      <c r="AM148" s="205"/>
      <c r="AN148" s="205"/>
      <c r="AO148" s="205"/>
      <c r="AP148" s="205"/>
      <c r="AQ148" s="205"/>
    </row>
    <row r="149" spans="1:43" x14ac:dyDescent="0.2">
      <c r="AK149" s="207">
        <v>0</v>
      </c>
      <c r="AL149" s="207">
        <v>0</v>
      </c>
      <c r="AM149" s="207">
        <v>0</v>
      </c>
      <c r="AN149" s="207">
        <v>0</v>
      </c>
      <c r="AO149" s="207">
        <v>0</v>
      </c>
      <c r="AP149" s="207">
        <v>0</v>
      </c>
      <c r="AQ149" s="207">
        <v>0</v>
      </c>
    </row>
    <row r="150" spans="1:43" x14ac:dyDescent="0.2">
      <c r="AK150" s="205"/>
      <c r="AL150" s="205"/>
      <c r="AM150" s="205"/>
      <c r="AN150" s="205"/>
      <c r="AO150" s="205"/>
      <c r="AP150" s="205"/>
      <c r="AQ150" s="205"/>
    </row>
    <row r="151" spans="1:43" s="221" customFormat="1" x14ac:dyDescent="0.2">
      <c r="A151" s="197"/>
      <c r="B151" s="194"/>
      <c r="C151" s="194"/>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c r="AK151" s="213" t="str">
        <f t="shared" ref="AK151:AQ151" si="42">IF(AK1="","",AK122+AK132+AK139+AK141+AK143+AK145+AK147+AK149)</f>
        <v/>
      </c>
      <c r="AL151" s="213" t="str">
        <f t="shared" si="42"/>
        <v/>
      </c>
      <c r="AM151" s="213" t="str">
        <f t="shared" si="42"/>
        <v/>
      </c>
      <c r="AN151" s="213" t="str">
        <f t="shared" si="42"/>
        <v/>
      </c>
      <c r="AO151" s="213" t="str">
        <f t="shared" si="42"/>
        <v/>
      </c>
      <c r="AP151" s="213" t="str">
        <f t="shared" si="42"/>
        <v/>
      </c>
      <c r="AQ151" s="213" t="str">
        <f t="shared" si="42"/>
        <v/>
      </c>
    </row>
  </sheetData>
  <customSheetViews>
    <customSheetView guid="{DB7D8600-7BA7-4CE3-9713-A1F8E1674C32}" scale="85" showGridLines="0" fitToPage="1" hiddenRows="1">
      <pane ySplit="1" topLeftCell="A26" activePane="bottomLeft" state="frozen"/>
      <selection pane="bottomLeft" activeCell="D61" sqref="D61"/>
      <pageMargins left="0.70866141732283472" right="0.70866141732283472" top="0.78740157480314965" bottom="0.78740157480314965" header="0.31496062992125984" footer="0.31496062992125984"/>
      <pageSetup paperSize="9" scale="28" orientation="portrait" r:id="rId1"/>
      <headerFooter>
        <oddHeader>&amp;RPríloha č. 3 Metodiky pre vypracovanie finančnej analýzy projektu 
Finančná Analýza</oddHeader>
      </headerFooter>
    </customSheetView>
  </customSheetViews>
  <mergeCells count="6">
    <mergeCell ref="B27:C27"/>
    <mergeCell ref="B5:C5"/>
    <mergeCell ref="B9:C9"/>
    <mergeCell ref="B13:C13"/>
    <mergeCell ref="B17:C17"/>
    <mergeCell ref="B23:C23"/>
  </mergeCells>
  <phoneticPr fontId="0" type="noConversion"/>
  <conditionalFormatting sqref="AK107:AQ107">
    <cfRule type="expression" dxfId="130" priority="108">
      <formula>AK$1=""</formula>
    </cfRule>
  </conditionalFormatting>
  <conditionalFormatting sqref="AK106:AQ106">
    <cfRule type="expression" dxfId="129" priority="105">
      <formula>AK$1=""</formula>
    </cfRule>
  </conditionalFormatting>
  <conditionalFormatting sqref="AK110:AQ110">
    <cfRule type="expression" dxfId="128" priority="104">
      <formula>AK$1=""</formula>
    </cfRule>
  </conditionalFormatting>
  <conditionalFormatting sqref="AK114:AQ114">
    <cfRule type="expression" dxfId="127" priority="102">
      <formula>AK$1=""</formula>
    </cfRule>
  </conditionalFormatting>
  <conditionalFormatting sqref="AK118:AQ118">
    <cfRule type="expression" dxfId="126" priority="101">
      <formula>AK$1=""</formula>
    </cfRule>
  </conditionalFormatting>
  <conditionalFormatting sqref="AK124:AQ124">
    <cfRule type="expression" dxfId="125" priority="100">
      <formula>AK$1=""</formula>
    </cfRule>
  </conditionalFormatting>
  <conditionalFormatting sqref="AK128:AQ128">
    <cfRule type="expression" dxfId="124" priority="99">
      <formula>AK$1=""</formula>
    </cfRule>
  </conditionalFormatting>
  <conditionalFormatting sqref="AK135:AQ135">
    <cfRule type="expression" dxfId="123" priority="98">
      <formula>AK$1=""</formula>
    </cfRule>
  </conditionalFormatting>
  <conditionalFormatting sqref="AK141:AQ141">
    <cfRule type="expression" dxfId="122" priority="97">
      <formula>AK$1=""</formula>
    </cfRule>
  </conditionalFormatting>
  <conditionalFormatting sqref="AK143:AQ143">
    <cfRule type="expression" dxfId="121" priority="96">
      <formula>AK$1=""</formula>
    </cfRule>
  </conditionalFormatting>
  <conditionalFormatting sqref="AK145:AQ145">
    <cfRule type="expression" dxfId="120" priority="95">
      <formula>AK$1=""</formula>
    </cfRule>
  </conditionalFormatting>
  <conditionalFormatting sqref="AK147:AQ147">
    <cfRule type="expression" dxfId="119" priority="94">
      <formula>AK$1=""</formula>
    </cfRule>
  </conditionalFormatting>
  <conditionalFormatting sqref="AK149:AQ149">
    <cfRule type="expression" dxfId="118" priority="93">
      <formula>AK$1=""</formula>
    </cfRule>
  </conditionalFormatting>
  <conditionalFormatting sqref="AK111:AQ111">
    <cfRule type="expression" dxfId="117" priority="91">
      <formula>AK$1=""</formula>
    </cfRule>
  </conditionalFormatting>
  <conditionalFormatting sqref="AK115:AQ115">
    <cfRule type="expression" dxfId="116" priority="89">
      <formula>AK$1=""</formula>
    </cfRule>
  </conditionalFormatting>
  <conditionalFormatting sqref="AK119:AQ119">
    <cfRule type="expression" dxfId="115" priority="87">
      <formula>AK$1=""</formula>
    </cfRule>
  </conditionalFormatting>
  <conditionalFormatting sqref="AK125:AQ125">
    <cfRule type="expression" dxfId="114" priority="85">
      <formula>AK$1=""</formula>
    </cfRule>
  </conditionalFormatting>
  <conditionalFormatting sqref="AK129:AQ129">
    <cfRule type="expression" dxfId="113" priority="83">
      <formula>AK$1=""</formula>
    </cfRule>
  </conditionalFormatting>
  <conditionalFormatting sqref="AK136:AQ136">
    <cfRule type="expression" dxfId="112" priority="81">
      <formula>AK$1=""</formula>
    </cfRule>
  </conditionalFormatting>
  <conditionalFormatting sqref="AP39:AQ39">
    <cfRule type="expression" dxfId="111" priority="80">
      <formula>AP$1=""</formula>
    </cfRule>
  </conditionalFormatting>
  <conditionalFormatting sqref="T5:AN6 T9:AN10 T13:AN14 T17:AN20 T23:AN24 T27:AN32 T35:AN36 T40:AN40 T42:AN42 T44:AN44 T46:AN46 T48:AN50 T38:AN38">
    <cfRule type="expression" dxfId="110" priority="79">
      <formula>IF(T$1="",TRUE,FALSE)</formula>
    </cfRule>
  </conditionalFormatting>
  <conditionalFormatting sqref="E39:AJ39">
    <cfRule type="expression" dxfId="109" priority="50">
      <formula>E$1=""</formula>
    </cfRule>
  </conditionalFormatting>
  <conditionalFormatting sqref="AK39:AO39">
    <cfRule type="expression" dxfId="108" priority="49">
      <formula>AK$1=""</formula>
    </cfRule>
  </conditionalFormatting>
  <conditionalFormatting sqref="AN41:AO41">
    <cfRule type="expression" dxfId="107" priority="47">
      <formula>AN$1=""</formula>
    </cfRule>
  </conditionalFormatting>
  <conditionalFormatting sqref="AN43:AO43">
    <cfRule type="expression" dxfId="106" priority="45">
      <formula>AN$1=""</formula>
    </cfRule>
  </conditionalFormatting>
  <conditionalFormatting sqref="AN45:AO45">
    <cfRule type="expression" dxfId="105" priority="43">
      <formula>AN$1=""</formula>
    </cfRule>
  </conditionalFormatting>
  <conditionalFormatting sqref="AN47:AO47">
    <cfRule type="expression" dxfId="104" priority="41">
      <formula>AN$1=""</formula>
    </cfRule>
  </conditionalFormatting>
  <conditionalFormatting sqref="E41:AJ41">
    <cfRule type="expression" dxfId="103" priority="40">
      <formula>E$1=""</formula>
    </cfRule>
  </conditionalFormatting>
  <conditionalFormatting sqref="AK41:AM41">
    <cfRule type="expression" dxfId="102" priority="39">
      <formula>AK$1=""</formula>
    </cfRule>
  </conditionalFormatting>
  <conditionalFormatting sqref="E43:AJ43">
    <cfRule type="expression" dxfId="101" priority="38">
      <formula>E$1=""</formula>
    </cfRule>
  </conditionalFormatting>
  <conditionalFormatting sqref="AK43:AM43">
    <cfRule type="expression" dxfId="100" priority="37">
      <formula>AK$1=""</formula>
    </cfRule>
  </conditionalFormatting>
  <conditionalFormatting sqref="E45:AJ45">
    <cfRule type="expression" dxfId="99" priority="36">
      <formula>E$1=""</formula>
    </cfRule>
  </conditionalFormatting>
  <conditionalFormatting sqref="AK45:AM45">
    <cfRule type="expression" dxfId="98" priority="35">
      <formula>AK$1=""</formula>
    </cfRule>
  </conditionalFormatting>
  <conditionalFormatting sqref="E47:AJ47">
    <cfRule type="expression" dxfId="97" priority="34">
      <formula>E$1=""</formula>
    </cfRule>
  </conditionalFormatting>
  <conditionalFormatting sqref="AK47:AM47">
    <cfRule type="expression" dxfId="96" priority="33">
      <formula>AK$1=""</formula>
    </cfRule>
  </conditionalFormatting>
  <conditionalFormatting sqref="D3:AJ3">
    <cfRule type="expression" dxfId="95" priority="32">
      <formula>D$1=""</formula>
    </cfRule>
  </conditionalFormatting>
  <conditionalFormatting sqref="AK3:AO3">
    <cfRule type="expression" dxfId="94" priority="31">
      <formula>AK$1=""</formula>
    </cfRule>
  </conditionalFormatting>
  <conditionalFormatting sqref="D4:AJ4">
    <cfRule type="expression" dxfId="93" priority="30">
      <formula>D$1=""</formula>
    </cfRule>
  </conditionalFormatting>
  <conditionalFormatting sqref="AK4:AO4">
    <cfRule type="expression" dxfId="92" priority="29">
      <formula>AK$1=""</formula>
    </cfRule>
  </conditionalFormatting>
  <conditionalFormatting sqref="D7:AJ7">
    <cfRule type="expression" dxfId="91" priority="28">
      <formula>D$1=""</formula>
    </cfRule>
  </conditionalFormatting>
  <conditionalFormatting sqref="AK7:AO7">
    <cfRule type="expression" dxfId="90" priority="27">
      <formula>AK$1=""</formula>
    </cfRule>
  </conditionalFormatting>
  <conditionalFormatting sqref="D8:AJ8">
    <cfRule type="expression" dxfId="89" priority="26">
      <formula>D$1=""</formula>
    </cfRule>
  </conditionalFormatting>
  <conditionalFormatting sqref="AK8:AO8">
    <cfRule type="expression" dxfId="88" priority="25">
      <formula>AK$1=""</formula>
    </cfRule>
  </conditionalFormatting>
  <conditionalFormatting sqref="D11:AJ11">
    <cfRule type="expression" dxfId="87" priority="24">
      <formula>D$1=""</formula>
    </cfRule>
  </conditionalFormatting>
  <conditionalFormatting sqref="AK11:AO11">
    <cfRule type="expression" dxfId="86" priority="23">
      <formula>AK$1=""</formula>
    </cfRule>
  </conditionalFormatting>
  <conditionalFormatting sqref="D12:AJ12">
    <cfRule type="expression" dxfId="85" priority="22">
      <formula>D$1=""</formula>
    </cfRule>
  </conditionalFormatting>
  <conditionalFormatting sqref="AK12:AO12">
    <cfRule type="expression" dxfId="84" priority="21">
      <formula>AK$1=""</formula>
    </cfRule>
  </conditionalFormatting>
  <conditionalFormatting sqref="D15:AJ15">
    <cfRule type="expression" dxfId="83" priority="20">
      <formula>D$1=""</formula>
    </cfRule>
  </conditionalFormatting>
  <conditionalFormatting sqref="AK15:AO15">
    <cfRule type="expression" dxfId="82" priority="19">
      <formula>AK$1=""</formula>
    </cfRule>
  </conditionalFormatting>
  <conditionalFormatting sqref="D16:AJ16">
    <cfRule type="expression" dxfId="81" priority="18">
      <formula>D$1=""</formula>
    </cfRule>
  </conditionalFormatting>
  <conditionalFormatting sqref="AK16:AO16">
    <cfRule type="expression" dxfId="80" priority="17">
      <formula>AK$1=""</formula>
    </cfRule>
  </conditionalFormatting>
  <conditionalFormatting sqref="D21:AJ21">
    <cfRule type="expression" dxfId="79" priority="16">
      <formula>D$1=""</formula>
    </cfRule>
  </conditionalFormatting>
  <conditionalFormatting sqref="AK21:AO21">
    <cfRule type="expression" dxfId="78" priority="15">
      <formula>AK$1=""</formula>
    </cfRule>
  </conditionalFormatting>
  <conditionalFormatting sqref="D22:AJ22">
    <cfRule type="expression" dxfId="77" priority="14">
      <formula>D$1=""</formula>
    </cfRule>
  </conditionalFormatting>
  <conditionalFormatting sqref="AK22:AO22">
    <cfRule type="expression" dxfId="76" priority="13">
      <formula>AK$1=""</formula>
    </cfRule>
  </conditionalFormatting>
  <conditionalFormatting sqref="D25:AJ25">
    <cfRule type="expression" dxfId="75" priority="12">
      <formula>D$1=""</formula>
    </cfRule>
  </conditionalFormatting>
  <conditionalFormatting sqref="AK25:AO25">
    <cfRule type="expression" dxfId="74" priority="11">
      <formula>AK$1=""</formula>
    </cfRule>
  </conditionalFormatting>
  <conditionalFormatting sqref="D26:AJ26">
    <cfRule type="expression" dxfId="73" priority="10">
      <formula>D$1=""</formula>
    </cfRule>
  </conditionalFormatting>
  <conditionalFormatting sqref="AK26:AO26">
    <cfRule type="expression" dxfId="72" priority="9">
      <formula>AK$1=""</formula>
    </cfRule>
  </conditionalFormatting>
  <conditionalFormatting sqref="D33:AJ33">
    <cfRule type="expression" dxfId="71" priority="8">
      <formula>D$1=""</formula>
    </cfRule>
  </conditionalFormatting>
  <conditionalFormatting sqref="AK33:AO33">
    <cfRule type="expression" dxfId="70" priority="7">
      <formula>AK$1=""</formula>
    </cfRule>
  </conditionalFormatting>
  <conditionalFormatting sqref="D34:AJ34">
    <cfRule type="expression" dxfId="69" priority="6">
      <formula>D$1=""</formula>
    </cfRule>
  </conditionalFormatting>
  <conditionalFormatting sqref="AK34:AO34">
    <cfRule type="expression" dxfId="68" priority="5">
      <formula>AK$1=""</formula>
    </cfRule>
  </conditionalFormatting>
  <conditionalFormatting sqref="T37:AN37">
    <cfRule type="expression" dxfId="67" priority="4">
      <formula>IF(T$1="",TRUE,FALSE)</formula>
    </cfRule>
  </conditionalFormatting>
  <conditionalFormatting sqref="E19:S19">
    <cfRule type="expression" dxfId="66" priority="3">
      <formula>IF(E$1="",TRUE,FALSE)</formula>
    </cfRule>
  </conditionalFormatting>
  <conditionalFormatting sqref="E29:S29">
    <cfRule type="expression" dxfId="65" priority="2">
      <formula>IF(E$1="",TRUE,FALSE)</formula>
    </cfRule>
  </conditionalFormatting>
  <conditionalFormatting sqref="E37:S37">
    <cfRule type="expression" dxfId="64" priority="1">
      <formula>IF(E$1="",TRUE,FALSE)</formula>
    </cfRule>
  </conditionalFormatting>
  <pageMargins left="0.70866141732283472" right="0.70866141732283472" top="0.78740157480314965" bottom="0.78740157480314965" header="0.31496062992125984" footer="0.31496062992125984"/>
  <pageSetup paperSize="9" scale="28" orientation="portrait" r:id="rId2"/>
  <headerFooter>
    <oddHeader>&amp;RPríloha č. 3 Metodiky pre vypracovanie finančnej analýzy projektu 
Finančná Analýza</oddHeader>
  </headerFooter>
  <ignoredErrors>
    <ignoredError sqref="AA19:AM19 AA29:AM29 E19:Z19 E28:Z29" evalError="1"/>
  </ignoredError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indexed="50"/>
  </sheetPr>
  <dimension ref="A1:AQ46"/>
  <sheetViews>
    <sheetView showGridLines="0" zoomScale="85" zoomScaleNormal="85" workbookViewId="0">
      <selection activeCell="D3" sqref="D3"/>
    </sheetView>
  </sheetViews>
  <sheetFormatPr defaultColWidth="9.140625" defaultRowHeight="12.75" x14ac:dyDescent="0.2"/>
  <cols>
    <col min="1" max="1" width="8.140625" style="138" customWidth="1"/>
    <col min="2" max="2" width="6.42578125" style="138" customWidth="1"/>
    <col min="3" max="3" width="16" style="138" customWidth="1"/>
    <col min="4" max="16384" width="9.140625" style="182"/>
  </cols>
  <sheetData>
    <row r="1" spans="1:43" s="138" customFormat="1" x14ac:dyDescent="0.2">
      <c r="A1" s="35" t="s">
        <v>115</v>
      </c>
      <c r="D1" s="162">
        <f>'Peňažné toky projektu'!B18</f>
        <v>2016</v>
      </c>
      <c r="E1" s="162">
        <f>'Peňažné toky projektu'!C18</f>
        <v>2017</v>
      </c>
      <c r="F1" s="162">
        <f>'Peňažné toky projektu'!D18</f>
        <v>2018</v>
      </c>
      <c r="G1" s="162">
        <f>'Peňažné toky projektu'!E18</f>
        <v>2019</v>
      </c>
      <c r="H1" s="162">
        <f>'Peňažné toky projektu'!F18</f>
        <v>2020</v>
      </c>
      <c r="I1" s="162">
        <f>'Peňažné toky projektu'!G18</f>
        <v>2021</v>
      </c>
      <c r="J1" s="162">
        <f>'Peňažné toky projektu'!H18</f>
        <v>2022</v>
      </c>
      <c r="K1" s="162">
        <f>'Peňažné toky projektu'!I18</f>
        <v>2023</v>
      </c>
      <c r="L1" s="162">
        <f>'Peňažné toky projektu'!J18</f>
        <v>2024</v>
      </c>
      <c r="M1" s="162">
        <f>'Peňažné toky projektu'!K18</f>
        <v>2025</v>
      </c>
      <c r="N1" s="162">
        <f>'Peňažné toky projektu'!L18</f>
        <v>2026</v>
      </c>
      <c r="O1" s="162">
        <f>'Peňažné toky projektu'!M18</f>
        <v>2027</v>
      </c>
      <c r="P1" s="162">
        <f>'Peňažné toky projektu'!N18</f>
        <v>2028</v>
      </c>
      <c r="Q1" s="162">
        <f>'Peňažné toky projektu'!O18</f>
        <v>2029</v>
      </c>
      <c r="R1" s="162">
        <f>'Peňažné toky projektu'!P18</f>
        <v>2030</v>
      </c>
      <c r="S1" s="162">
        <f>'Peňažné toky projektu'!Q18</f>
        <v>2031</v>
      </c>
      <c r="T1" s="162">
        <f>'Peňažné toky projektu'!R18</f>
        <v>2032</v>
      </c>
      <c r="U1" s="162">
        <f>'Peňažné toky projektu'!S18</f>
        <v>2033</v>
      </c>
      <c r="V1" s="162">
        <f>'Peňažné toky projektu'!T18</f>
        <v>2034</v>
      </c>
      <c r="W1" s="162">
        <f>'Peňažné toky projektu'!U18</f>
        <v>2035</v>
      </c>
      <c r="X1" s="162">
        <f>'Peňažné toky projektu'!V18</f>
        <v>2036</v>
      </c>
      <c r="Y1" s="162" t="str">
        <f>'Peňažné toky projektu'!W18</f>
        <v/>
      </c>
      <c r="Z1" s="162" t="str">
        <f>'Peňažné toky projektu'!X18</f>
        <v/>
      </c>
      <c r="AA1" s="162" t="str">
        <f>'Peňažné toky projektu'!Y18</f>
        <v/>
      </c>
      <c r="AB1" s="162" t="str">
        <f>'Peňažné toky projektu'!Z18</f>
        <v/>
      </c>
      <c r="AC1" s="162" t="str">
        <f>'Peňažné toky projektu'!AA18</f>
        <v/>
      </c>
      <c r="AD1" s="162" t="str">
        <f>'Peňažné toky projektu'!AB18</f>
        <v/>
      </c>
      <c r="AE1" s="162" t="str">
        <f>'Peňažné toky projektu'!AC18</f>
        <v/>
      </c>
      <c r="AF1" s="162" t="str">
        <f>'Peňažné toky projektu'!AD18</f>
        <v/>
      </c>
      <c r="AG1" s="162" t="str">
        <f>'Peňažné toky projektu'!AE18</f>
        <v/>
      </c>
      <c r="AH1" s="162" t="str">
        <f>'Peňažné toky projektu'!AF18</f>
        <v/>
      </c>
      <c r="AI1" s="162" t="str">
        <f>'Peňažné toky projektu'!AG18</f>
        <v/>
      </c>
      <c r="AJ1" s="162" t="str">
        <f>'Peňažné toky projektu'!AH18</f>
        <v/>
      </c>
      <c r="AK1" s="162" t="str">
        <f>'Peňažné toky projektu'!AI18</f>
        <v/>
      </c>
      <c r="AL1" s="162" t="str">
        <f>'Peňažné toky projektu'!AJ18</f>
        <v/>
      </c>
      <c r="AM1" s="162" t="str">
        <f>'Peňažné toky projektu'!AK18</f>
        <v/>
      </c>
      <c r="AN1" s="162" t="str">
        <f>'Peňažné toky projektu'!AL18</f>
        <v/>
      </c>
      <c r="AO1" s="162" t="str">
        <f>'Peňažné toky projektu'!AM18</f>
        <v/>
      </c>
      <c r="AP1" s="162" t="str">
        <f>'Peňažné toky projektu'!AN18</f>
        <v/>
      </c>
      <c r="AQ1" s="162" t="str">
        <f>'Peňažné toky projektu'!AO18</f>
        <v/>
      </c>
    </row>
    <row r="2" spans="1:43" s="138" customFormat="1" x14ac:dyDescent="0.2"/>
    <row r="3" spans="1:43" x14ac:dyDescent="0.2">
      <c r="C3" s="255" t="s">
        <v>23</v>
      </c>
      <c r="D3" s="250">
        <v>0</v>
      </c>
      <c r="E3" s="250">
        <v>0</v>
      </c>
      <c r="F3" s="250">
        <v>0</v>
      </c>
      <c r="G3" s="250">
        <v>0</v>
      </c>
      <c r="H3" s="250">
        <v>0</v>
      </c>
      <c r="I3" s="250">
        <v>0</v>
      </c>
      <c r="J3" s="250">
        <v>0</v>
      </c>
      <c r="K3" s="250">
        <v>0</v>
      </c>
      <c r="L3" s="250">
        <v>0</v>
      </c>
      <c r="M3" s="250">
        <v>0</v>
      </c>
      <c r="N3" s="250">
        <v>0</v>
      </c>
      <c r="O3" s="250">
        <v>0</v>
      </c>
      <c r="P3" s="250">
        <v>0</v>
      </c>
      <c r="Q3" s="250">
        <v>0</v>
      </c>
      <c r="R3" s="250">
        <v>0</v>
      </c>
      <c r="S3" s="250">
        <v>0</v>
      </c>
      <c r="T3" s="250">
        <v>0</v>
      </c>
      <c r="U3" s="250">
        <v>0</v>
      </c>
      <c r="V3" s="250">
        <v>0</v>
      </c>
      <c r="W3" s="250">
        <v>0</v>
      </c>
      <c r="X3" s="250">
        <v>0</v>
      </c>
      <c r="Y3" s="250">
        <v>0</v>
      </c>
      <c r="Z3" s="250">
        <v>0</v>
      </c>
      <c r="AA3" s="250">
        <v>0</v>
      </c>
      <c r="AB3" s="250">
        <v>0</v>
      </c>
      <c r="AC3" s="250">
        <v>0</v>
      </c>
      <c r="AD3" s="250">
        <v>0</v>
      </c>
      <c r="AE3" s="250">
        <v>0</v>
      </c>
      <c r="AF3" s="250">
        <v>0</v>
      </c>
      <c r="AG3" s="250">
        <v>0</v>
      </c>
      <c r="AH3" s="250">
        <v>0</v>
      </c>
      <c r="AI3" s="250">
        <v>0</v>
      </c>
      <c r="AJ3" s="250">
        <v>0</v>
      </c>
      <c r="AK3" s="250">
        <v>0</v>
      </c>
      <c r="AL3" s="250">
        <v>0</v>
      </c>
      <c r="AM3" s="250">
        <v>0</v>
      </c>
      <c r="AN3" s="250">
        <v>0</v>
      </c>
      <c r="AO3" s="250">
        <v>0</v>
      </c>
      <c r="AP3" s="250">
        <v>0</v>
      </c>
      <c r="AQ3" s="250">
        <v>0</v>
      </c>
    </row>
    <row r="4" spans="1:43" x14ac:dyDescent="0.2">
      <c r="C4" s="255" t="s">
        <v>24</v>
      </c>
      <c r="D4" s="251">
        <v>0</v>
      </c>
      <c r="E4" s="251">
        <v>0</v>
      </c>
      <c r="F4" s="251">
        <v>0</v>
      </c>
      <c r="G4" s="251">
        <v>0</v>
      </c>
      <c r="H4" s="251">
        <v>0</v>
      </c>
      <c r="I4" s="251">
        <v>0</v>
      </c>
      <c r="J4" s="251">
        <v>0</v>
      </c>
      <c r="K4" s="251">
        <v>0</v>
      </c>
      <c r="L4" s="251">
        <v>0</v>
      </c>
      <c r="M4" s="251">
        <v>0</v>
      </c>
      <c r="N4" s="251">
        <v>0</v>
      </c>
      <c r="O4" s="251">
        <v>0</v>
      </c>
      <c r="P4" s="251">
        <v>0</v>
      </c>
      <c r="Q4" s="251">
        <v>0</v>
      </c>
      <c r="R4" s="251">
        <v>0</v>
      </c>
      <c r="S4" s="251">
        <v>0</v>
      </c>
      <c r="T4" s="251">
        <v>0</v>
      </c>
      <c r="U4" s="251">
        <v>0</v>
      </c>
      <c r="V4" s="251">
        <v>0</v>
      </c>
      <c r="W4" s="251">
        <v>0</v>
      </c>
      <c r="X4" s="251">
        <v>0</v>
      </c>
      <c r="Y4" s="251">
        <v>0</v>
      </c>
      <c r="Z4" s="251">
        <v>0</v>
      </c>
      <c r="AA4" s="251">
        <v>0</v>
      </c>
      <c r="AB4" s="251">
        <v>0</v>
      </c>
      <c r="AC4" s="251">
        <v>0</v>
      </c>
      <c r="AD4" s="251">
        <v>0</v>
      </c>
      <c r="AE4" s="251">
        <v>0</v>
      </c>
      <c r="AF4" s="251">
        <v>0</v>
      </c>
      <c r="AG4" s="251">
        <v>0</v>
      </c>
      <c r="AH4" s="251">
        <v>0</v>
      </c>
      <c r="AI4" s="251">
        <v>0</v>
      </c>
      <c r="AJ4" s="251">
        <v>0</v>
      </c>
      <c r="AK4" s="251">
        <v>0</v>
      </c>
      <c r="AL4" s="251">
        <v>0</v>
      </c>
      <c r="AM4" s="251">
        <v>0</v>
      </c>
      <c r="AN4" s="251">
        <v>0</v>
      </c>
      <c r="AO4" s="251">
        <v>0</v>
      </c>
      <c r="AP4" s="251">
        <v>0</v>
      </c>
      <c r="AQ4" s="251">
        <v>0</v>
      </c>
    </row>
    <row r="5" spans="1:43" s="138" customFormat="1" x14ac:dyDescent="0.2">
      <c r="B5" s="375" t="s">
        <v>25</v>
      </c>
      <c r="C5" s="375"/>
      <c r="D5" s="254">
        <f t="shared" ref="D5:AQ5" si="0">IF(D1="","",D3*D4)</f>
        <v>0</v>
      </c>
      <c r="E5" s="254">
        <f t="shared" si="0"/>
        <v>0</v>
      </c>
      <c r="F5" s="254">
        <f t="shared" si="0"/>
        <v>0</v>
      </c>
      <c r="G5" s="254">
        <f t="shared" si="0"/>
        <v>0</v>
      </c>
      <c r="H5" s="254">
        <f t="shared" si="0"/>
        <v>0</v>
      </c>
      <c r="I5" s="254">
        <f t="shared" si="0"/>
        <v>0</v>
      </c>
      <c r="J5" s="254">
        <f t="shared" si="0"/>
        <v>0</v>
      </c>
      <c r="K5" s="254">
        <f t="shared" si="0"/>
        <v>0</v>
      </c>
      <c r="L5" s="254">
        <f t="shared" si="0"/>
        <v>0</v>
      </c>
      <c r="M5" s="254">
        <f t="shared" si="0"/>
        <v>0</v>
      </c>
      <c r="N5" s="254">
        <f t="shared" si="0"/>
        <v>0</v>
      </c>
      <c r="O5" s="254">
        <f t="shared" si="0"/>
        <v>0</v>
      </c>
      <c r="P5" s="254">
        <f t="shared" si="0"/>
        <v>0</v>
      </c>
      <c r="Q5" s="254">
        <f t="shared" si="0"/>
        <v>0</v>
      </c>
      <c r="R5" s="254">
        <f t="shared" si="0"/>
        <v>0</v>
      </c>
      <c r="S5" s="254">
        <f t="shared" si="0"/>
        <v>0</v>
      </c>
      <c r="T5" s="254">
        <f t="shared" si="0"/>
        <v>0</v>
      </c>
      <c r="U5" s="254">
        <f t="shared" si="0"/>
        <v>0</v>
      </c>
      <c r="V5" s="254">
        <f t="shared" si="0"/>
        <v>0</v>
      </c>
      <c r="W5" s="254">
        <f t="shared" si="0"/>
        <v>0</v>
      </c>
      <c r="X5" s="254">
        <f t="shared" si="0"/>
        <v>0</v>
      </c>
      <c r="Y5" s="254" t="str">
        <f t="shared" si="0"/>
        <v/>
      </c>
      <c r="Z5" s="254" t="str">
        <f t="shared" si="0"/>
        <v/>
      </c>
      <c r="AA5" s="254" t="str">
        <f t="shared" si="0"/>
        <v/>
      </c>
      <c r="AB5" s="254" t="str">
        <f t="shared" si="0"/>
        <v/>
      </c>
      <c r="AC5" s="254" t="str">
        <f t="shared" si="0"/>
        <v/>
      </c>
      <c r="AD5" s="254" t="str">
        <f t="shared" si="0"/>
        <v/>
      </c>
      <c r="AE5" s="254" t="str">
        <f t="shared" si="0"/>
        <v/>
      </c>
      <c r="AF5" s="254" t="str">
        <f t="shared" si="0"/>
        <v/>
      </c>
      <c r="AG5" s="254" t="str">
        <f t="shared" si="0"/>
        <v/>
      </c>
      <c r="AH5" s="254" t="str">
        <f t="shared" si="0"/>
        <v/>
      </c>
      <c r="AI5" s="254" t="str">
        <f t="shared" si="0"/>
        <v/>
      </c>
      <c r="AJ5" s="254" t="str">
        <f t="shared" si="0"/>
        <v/>
      </c>
      <c r="AK5" s="254" t="str">
        <f t="shared" si="0"/>
        <v/>
      </c>
      <c r="AL5" s="254" t="str">
        <f t="shared" si="0"/>
        <v/>
      </c>
      <c r="AM5" s="254" t="str">
        <f t="shared" si="0"/>
        <v/>
      </c>
      <c r="AN5" s="254" t="str">
        <f t="shared" si="0"/>
        <v/>
      </c>
      <c r="AO5" s="254" t="str">
        <f t="shared" si="0"/>
        <v/>
      </c>
      <c r="AP5" s="254" t="str">
        <f t="shared" si="0"/>
        <v/>
      </c>
      <c r="AQ5" s="254" t="str">
        <f t="shared" si="0"/>
        <v/>
      </c>
    </row>
    <row r="6" spans="1:43" s="138" customFormat="1" x14ac:dyDescent="0.2">
      <c r="B6" s="255"/>
      <c r="C6" s="255"/>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row>
    <row r="7" spans="1:43" x14ac:dyDescent="0.2">
      <c r="C7" s="255" t="s">
        <v>23</v>
      </c>
      <c r="D7" s="250">
        <v>0</v>
      </c>
      <c r="E7" s="250">
        <v>0</v>
      </c>
      <c r="F7" s="250">
        <v>0</v>
      </c>
      <c r="G7" s="250">
        <v>0</v>
      </c>
      <c r="H7" s="250">
        <v>0</v>
      </c>
      <c r="I7" s="250">
        <v>0</v>
      </c>
      <c r="J7" s="250">
        <v>0</v>
      </c>
      <c r="K7" s="250">
        <v>0</v>
      </c>
      <c r="L7" s="250">
        <v>0</v>
      </c>
      <c r="M7" s="250">
        <v>0</v>
      </c>
      <c r="N7" s="250">
        <v>0</v>
      </c>
      <c r="O7" s="250">
        <v>0</v>
      </c>
      <c r="P7" s="250">
        <v>0</v>
      </c>
      <c r="Q7" s="250">
        <v>0</v>
      </c>
      <c r="R7" s="250">
        <v>0</v>
      </c>
      <c r="S7" s="250">
        <v>0</v>
      </c>
      <c r="T7" s="250">
        <v>0</v>
      </c>
      <c r="U7" s="250">
        <v>0</v>
      </c>
      <c r="V7" s="250">
        <v>0</v>
      </c>
      <c r="W7" s="250">
        <v>0</v>
      </c>
      <c r="X7" s="250">
        <v>0</v>
      </c>
      <c r="Y7" s="250">
        <v>0</v>
      </c>
      <c r="Z7" s="250">
        <v>0</v>
      </c>
      <c r="AA7" s="250">
        <v>0</v>
      </c>
      <c r="AB7" s="250">
        <v>0</v>
      </c>
      <c r="AC7" s="250">
        <v>0</v>
      </c>
      <c r="AD7" s="250">
        <v>0</v>
      </c>
      <c r="AE7" s="250">
        <v>0</v>
      </c>
      <c r="AF7" s="250">
        <v>0</v>
      </c>
      <c r="AG7" s="250">
        <v>0</v>
      </c>
      <c r="AH7" s="250">
        <v>0</v>
      </c>
      <c r="AI7" s="250">
        <v>0</v>
      </c>
      <c r="AJ7" s="250">
        <v>0</v>
      </c>
      <c r="AK7" s="250">
        <v>0</v>
      </c>
      <c r="AL7" s="250">
        <v>0</v>
      </c>
      <c r="AM7" s="250">
        <v>0</v>
      </c>
      <c r="AN7" s="250">
        <v>0</v>
      </c>
      <c r="AO7" s="250">
        <v>0</v>
      </c>
      <c r="AP7" s="250">
        <v>0</v>
      </c>
      <c r="AQ7" s="250">
        <v>0</v>
      </c>
    </row>
    <row r="8" spans="1:43" x14ac:dyDescent="0.2">
      <c r="C8" s="255" t="s">
        <v>24</v>
      </c>
      <c r="D8" s="251">
        <v>0</v>
      </c>
      <c r="E8" s="251">
        <v>0</v>
      </c>
      <c r="F8" s="251">
        <v>0</v>
      </c>
      <c r="G8" s="251">
        <v>0</v>
      </c>
      <c r="H8" s="251">
        <v>0</v>
      </c>
      <c r="I8" s="251">
        <v>0</v>
      </c>
      <c r="J8" s="251">
        <v>0</v>
      </c>
      <c r="K8" s="251">
        <v>0</v>
      </c>
      <c r="L8" s="251">
        <v>0</v>
      </c>
      <c r="M8" s="251">
        <v>0</v>
      </c>
      <c r="N8" s="251">
        <v>0</v>
      </c>
      <c r="O8" s="251">
        <v>0</v>
      </c>
      <c r="P8" s="251">
        <v>0</v>
      </c>
      <c r="Q8" s="251">
        <v>0</v>
      </c>
      <c r="R8" s="251">
        <v>0</v>
      </c>
      <c r="S8" s="251">
        <v>0</v>
      </c>
      <c r="T8" s="251">
        <v>0</v>
      </c>
      <c r="U8" s="251">
        <v>0</v>
      </c>
      <c r="V8" s="251">
        <v>0</v>
      </c>
      <c r="W8" s="251">
        <v>0</v>
      </c>
      <c r="X8" s="251">
        <v>0</v>
      </c>
      <c r="Y8" s="251">
        <v>0</v>
      </c>
      <c r="Z8" s="251">
        <v>0</v>
      </c>
      <c r="AA8" s="251">
        <v>0</v>
      </c>
      <c r="AB8" s="251">
        <v>0</v>
      </c>
      <c r="AC8" s="251">
        <v>0</v>
      </c>
      <c r="AD8" s="251">
        <v>0</v>
      </c>
      <c r="AE8" s="251">
        <v>0</v>
      </c>
      <c r="AF8" s="251">
        <v>0</v>
      </c>
      <c r="AG8" s="251">
        <v>0</v>
      </c>
      <c r="AH8" s="251">
        <v>0</v>
      </c>
      <c r="AI8" s="251">
        <v>0</v>
      </c>
      <c r="AJ8" s="251">
        <v>0</v>
      </c>
      <c r="AK8" s="251">
        <v>0</v>
      </c>
      <c r="AL8" s="251">
        <v>0</v>
      </c>
      <c r="AM8" s="251">
        <v>0</v>
      </c>
      <c r="AN8" s="251">
        <v>0</v>
      </c>
      <c r="AO8" s="251">
        <v>0</v>
      </c>
      <c r="AP8" s="251">
        <v>0</v>
      </c>
      <c r="AQ8" s="251">
        <v>0</v>
      </c>
    </row>
    <row r="9" spans="1:43" s="138" customFormat="1" x14ac:dyDescent="0.2">
      <c r="B9" s="375" t="s">
        <v>25</v>
      </c>
      <c r="C9" s="375"/>
      <c r="D9" s="254">
        <f t="shared" ref="D9:AQ9" si="1">IF(D1="","",D7*D8)</f>
        <v>0</v>
      </c>
      <c r="E9" s="254">
        <f t="shared" si="1"/>
        <v>0</v>
      </c>
      <c r="F9" s="254">
        <f t="shared" si="1"/>
        <v>0</v>
      </c>
      <c r="G9" s="254">
        <f t="shared" si="1"/>
        <v>0</v>
      </c>
      <c r="H9" s="254">
        <f t="shared" si="1"/>
        <v>0</v>
      </c>
      <c r="I9" s="254">
        <f t="shared" si="1"/>
        <v>0</v>
      </c>
      <c r="J9" s="254">
        <f t="shared" si="1"/>
        <v>0</v>
      </c>
      <c r="K9" s="254">
        <f t="shared" si="1"/>
        <v>0</v>
      </c>
      <c r="L9" s="254">
        <f t="shared" si="1"/>
        <v>0</v>
      </c>
      <c r="M9" s="254">
        <f t="shared" si="1"/>
        <v>0</v>
      </c>
      <c r="N9" s="254">
        <f t="shared" si="1"/>
        <v>0</v>
      </c>
      <c r="O9" s="254">
        <f t="shared" si="1"/>
        <v>0</v>
      </c>
      <c r="P9" s="254">
        <f t="shared" si="1"/>
        <v>0</v>
      </c>
      <c r="Q9" s="254">
        <f t="shared" si="1"/>
        <v>0</v>
      </c>
      <c r="R9" s="254">
        <f t="shared" si="1"/>
        <v>0</v>
      </c>
      <c r="S9" s="254">
        <f t="shared" si="1"/>
        <v>0</v>
      </c>
      <c r="T9" s="254">
        <f t="shared" si="1"/>
        <v>0</v>
      </c>
      <c r="U9" s="254">
        <f t="shared" si="1"/>
        <v>0</v>
      </c>
      <c r="V9" s="254">
        <f t="shared" si="1"/>
        <v>0</v>
      </c>
      <c r="W9" s="254">
        <f t="shared" si="1"/>
        <v>0</v>
      </c>
      <c r="X9" s="254">
        <f t="shared" si="1"/>
        <v>0</v>
      </c>
      <c r="Y9" s="254" t="str">
        <f t="shared" si="1"/>
        <v/>
      </c>
      <c r="Z9" s="254" t="str">
        <f t="shared" si="1"/>
        <v/>
      </c>
      <c r="AA9" s="254" t="str">
        <f t="shared" si="1"/>
        <v/>
      </c>
      <c r="AB9" s="254" t="str">
        <f t="shared" si="1"/>
        <v/>
      </c>
      <c r="AC9" s="254" t="str">
        <f t="shared" si="1"/>
        <v/>
      </c>
      <c r="AD9" s="254" t="str">
        <f t="shared" si="1"/>
        <v/>
      </c>
      <c r="AE9" s="254" t="str">
        <f t="shared" si="1"/>
        <v/>
      </c>
      <c r="AF9" s="254" t="str">
        <f t="shared" si="1"/>
        <v/>
      </c>
      <c r="AG9" s="254" t="str">
        <f t="shared" si="1"/>
        <v/>
      </c>
      <c r="AH9" s="254" t="str">
        <f t="shared" si="1"/>
        <v/>
      </c>
      <c r="AI9" s="254" t="str">
        <f t="shared" si="1"/>
        <v/>
      </c>
      <c r="AJ9" s="254" t="str">
        <f t="shared" si="1"/>
        <v/>
      </c>
      <c r="AK9" s="254" t="str">
        <f t="shared" si="1"/>
        <v/>
      </c>
      <c r="AL9" s="254" t="str">
        <f t="shared" si="1"/>
        <v/>
      </c>
      <c r="AM9" s="254" t="str">
        <f t="shared" si="1"/>
        <v/>
      </c>
      <c r="AN9" s="254" t="str">
        <f t="shared" si="1"/>
        <v/>
      </c>
      <c r="AO9" s="254" t="str">
        <f t="shared" si="1"/>
        <v/>
      </c>
      <c r="AP9" s="254" t="str">
        <f t="shared" si="1"/>
        <v/>
      </c>
      <c r="AQ9" s="254" t="str">
        <f t="shared" si="1"/>
        <v/>
      </c>
    </row>
    <row r="10" spans="1:43" s="138" customFormat="1" x14ac:dyDescent="0.2">
      <c r="B10" s="255"/>
      <c r="C10" s="255"/>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row>
    <row r="11" spans="1:43" x14ac:dyDescent="0.2">
      <c r="C11" s="255" t="s">
        <v>23</v>
      </c>
      <c r="D11" s="250">
        <v>0</v>
      </c>
      <c r="E11" s="250">
        <v>0</v>
      </c>
      <c r="F11" s="250">
        <v>0</v>
      </c>
      <c r="G11" s="250">
        <v>0</v>
      </c>
      <c r="H11" s="250">
        <v>0</v>
      </c>
      <c r="I11" s="250">
        <v>0</v>
      </c>
      <c r="J11" s="250">
        <v>0</v>
      </c>
      <c r="K11" s="250">
        <v>0</v>
      </c>
      <c r="L11" s="250">
        <v>0</v>
      </c>
      <c r="M11" s="250">
        <v>0</v>
      </c>
      <c r="N11" s="250">
        <v>0</v>
      </c>
      <c r="O11" s="250">
        <v>0</v>
      </c>
      <c r="P11" s="250">
        <v>0</v>
      </c>
      <c r="Q11" s="250">
        <v>0</v>
      </c>
      <c r="R11" s="250">
        <v>0</v>
      </c>
      <c r="S11" s="250">
        <v>0</v>
      </c>
      <c r="T11" s="250">
        <v>0</v>
      </c>
      <c r="U11" s="250">
        <v>0</v>
      </c>
      <c r="V11" s="250">
        <v>0</v>
      </c>
      <c r="W11" s="250">
        <v>0</v>
      </c>
      <c r="X11" s="250">
        <v>0</v>
      </c>
      <c r="Y11" s="250">
        <v>0</v>
      </c>
      <c r="Z11" s="250">
        <v>0</v>
      </c>
      <c r="AA11" s="250">
        <v>0</v>
      </c>
      <c r="AB11" s="250">
        <v>0</v>
      </c>
      <c r="AC11" s="250">
        <v>0</v>
      </c>
      <c r="AD11" s="250">
        <v>0</v>
      </c>
      <c r="AE11" s="250">
        <v>0</v>
      </c>
      <c r="AF11" s="250">
        <v>0</v>
      </c>
      <c r="AG11" s="250">
        <v>0</v>
      </c>
      <c r="AH11" s="250">
        <v>0</v>
      </c>
      <c r="AI11" s="250">
        <v>0</v>
      </c>
      <c r="AJ11" s="250">
        <v>0</v>
      </c>
      <c r="AK11" s="250">
        <v>0</v>
      </c>
      <c r="AL11" s="250">
        <v>0</v>
      </c>
      <c r="AM11" s="250">
        <v>0</v>
      </c>
      <c r="AN11" s="250">
        <v>0</v>
      </c>
      <c r="AO11" s="250">
        <v>0</v>
      </c>
      <c r="AP11" s="250">
        <v>0</v>
      </c>
      <c r="AQ11" s="250">
        <v>0</v>
      </c>
    </row>
    <row r="12" spans="1:43" x14ac:dyDescent="0.2">
      <c r="C12" s="255" t="s">
        <v>24</v>
      </c>
      <c r="D12" s="251">
        <v>0</v>
      </c>
      <c r="E12" s="251">
        <v>0</v>
      </c>
      <c r="F12" s="251">
        <v>0</v>
      </c>
      <c r="G12" s="251">
        <v>0</v>
      </c>
      <c r="H12" s="251">
        <v>0</v>
      </c>
      <c r="I12" s="251">
        <v>0</v>
      </c>
      <c r="J12" s="251">
        <v>0</v>
      </c>
      <c r="K12" s="251">
        <v>0</v>
      </c>
      <c r="L12" s="251">
        <v>0</v>
      </c>
      <c r="M12" s="251">
        <v>0</v>
      </c>
      <c r="N12" s="251">
        <v>0</v>
      </c>
      <c r="O12" s="251">
        <v>0</v>
      </c>
      <c r="P12" s="251">
        <v>0</v>
      </c>
      <c r="Q12" s="251">
        <v>0</v>
      </c>
      <c r="R12" s="251">
        <v>0</v>
      </c>
      <c r="S12" s="251">
        <v>0</v>
      </c>
      <c r="T12" s="251">
        <v>0</v>
      </c>
      <c r="U12" s="251">
        <v>0</v>
      </c>
      <c r="V12" s="251">
        <v>0</v>
      </c>
      <c r="W12" s="251">
        <v>0</v>
      </c>
      <c r="X12" s="251">
        <v>0</v>
      </c>
      <c r="Y12" s="251">
        <v>0</v>
      </c>
      <c r="Z12" s="251">
        <v>0</v>
      </c>
      <c r="AA12" s="251">
        <v>0</v>
      </c>
      <c r="AB12" s="251">
        <v>0</v>
      </c>
      <c r="AC12" s="251">
        <v>0</v>
      </c>
      <c r="AD12" s="251">
        <v>0</v>
      </c>
      <c r="AE12" s="251">
        <v>0</v>
      </c>
      <c r="AF12" s="251">
        <v>0</v>
      </c>
      <c r="AG12" s="251">
        <v>0</v>
      </c>
      <c r="AH12" s="251">
        <v>0</v>
      </c>
      <c r="AI12" s="251">
        <v>0</v>
      </c>
      <c r="AJ12" s="251">
        <v>0</v>
      </c>
      <c r="AK12" s="251">
        <v>0</v>
      </c>
      <c r="AL12" s="251">
        <v>0</v>
      </c>
      <c r="AM12" s="251">
        <v>0</v>
      </c>
      <c r="AN12" s="251">
        <v>0</v>
      </c>
      <c r="AO12" s="251">
        <v>0</v>
      </c>
      <c r="AP12" s="251">
        <v>0</v>
      </c>
      <c r="AQ12" s="251">
        <v>0</v>
      </c>
    </row>
    <row r="13" spans="1:43" s="138" customFormat="1" x14ac:dyDescent="0.2">
      <c r="B13" s="375" t="s">
        <v>25</v>
      </c>
      <c r="C13" s="375"/>
      <c r="D13" s="254">
        <f t="shared" ref="D13:AQ13" si="2">IF(D1="","",D11*D12)</f>
        <v>0</v>
      </c>
      <c r="E13" s="254">
        <f t="shared" si="2"/>
        <v>0</v>
      </c>
      <c r="F13" s="254">
        <f t="shared" si="2"/>
        <v>0</v>
      </c>
      <c r="G13" s="254">
        <f t="shared" si="2"/>
        <v>0</v>
      </c>
      <c r="H13" s="254">
        <f t="shared" si="2"/>
        <v>0</v>
      </c>
      <c r="I13" s="254">
        <f t="shared" si="2"/>
        <v>0</v>
      </c>
      <c r="J13" s="254">
        <f t="shared" si="2"/>
        <v>0</v>
      </c>
      <c r="K13" s="254">
        <f t="shared" si="2"/>
        <v>0</v>
      </c>
      <c r="L13" s="254">
        <f t="shared" si="2"/>
        <v>0</v>
      </c>
      <c r="M13" s="254">
        <f t="shared" si="2"/>
        <v>0</v>
      </c>
      <c r="N13" s="254">
        <f t="shared" si="2"/>
        <v>0</v>
      </c>
      <c r="O13" s="254">
        <f t="shared" si="2"/>
        <v>0</v>
      </c>
      <c r="P13" s="254">
        <f t="shared" si="2"/>
        <v>0</v>
      </c>
      <c r="Q13" s="254">
        <f t="shared" si="2"/>
        <v>0</v>
      </c>
      <c r="R13" s="254">
        <f t="shared" si="2"/>
        <v>0</v>
      </c>
      <c r="S13" s="254">
        <f t="shared" si="2"/>
        <v>0</v>
      </c>
      <c r="T13" s="254">
        <f t="shared" si="2"/>
        <v>0</v>
      </c>
      <c r="U13" s="254">
        <f t="shared" si="2"/>
        <v>0</v>
      </c>
      <c r="V13" s="254">
        <f t="shared" si="2"/>
        <v>0</v>
      </c>
      <c r="W13" s="254">
        <f t="shared" si="2"/>
        <v>0</v>
      </c>
      <c r="X13" s="254">
        <f t="shared" si="2"/>
        <v>0</v>
      </c>
      <c r="Y13" s="254" t="str">
        <f t="shared" si="2"/>
        <v/>
      </c>
      <c r="Z13" s="254" t="str">
        <f t="shared" si="2"/>
        <v/>
      </c>
      <c r="AA13" s="254" t="str">
        <f t="shared" si="2"/>
        <v/>
      </c>
      <c r="AB13" s="254" t="str">
        <f t="shared" si="2"/>
        <v/>
      </c>
      <c r="AC13" s="254" t="str">
        <f t="shared" si="2"/>
        <v/>
      </c>
      <c r="AD13" s="254" t="str">
        <f t="shared" si="2"/>
        <v/>
      </c>
      <c r="AE13" s="254" t="str">
        <f t="shared" si="2"/>
        <v/>
      </c>
      <c r="AF13" s="254" t="str">
        <f t="shared" si="2"/>
        <v/>
      </c>
      <c r="AG13" s="254" t="str">
        <f t="shared" si="2"/>
        <v/>
      </c>
      <c r="AH13" s="254" t="str">
        <f t="shared" si="2"/>
        <v/>
      </c>
      <c r="AI13" s="254" t="str">
        <f t="shared" si="2"/>
        <v/>
      </c>
      <c r="AJ13" s="254" t="str">
        <f t="shared" si="2"/>
        <v/>
      </c>
      <c r="AK13" s="254" t="str">
        <f t="shared" si="2"/>
        <v/>
      </c>
      <c r="AL13" s="254" t="str">
        <f t="shared" si="2"/>
        <v/>
      </c>
      <c r="AM13" s="254" t="str">
        <f t="shared" si="2"/>
        <v/>
      </c>
      <c r="AN13" s="254" t="str">
        <f t="shared" si="2"/>
        <v/>
      </c>
      <c r="AO13" s="254" t="str">
        <f t="shared" si="2"/>
        <v/>
      </c>
      <c r="AP13" s="254" t="str">
        <f t="shared" si="2"/>
        <v/>
      </c>
      <c r="AQ13" s="254" t="str">
        <f t="shared" si="2"/>
        <v/>
      </c>
    </row>
    <row r="14" spans="1:43" s="138" customFormat="1" x14ac:dyDescent="0.2">
      <c r="B14" s="255"/>
      <c r="C14" s="255"/>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row>
    <row r="15" spans="1:43" x14ac:dyDescent="0.2">
      <c r="C15" s="255" t="s">
        <v>23</v>
      </c>
      <c r="D15" s="250">
        <v>0</v>
      </c>
      <c r="E15" s="250">
        <v>0</v>
      </c>
      <c r="F15" s="250">
        <v>0</v>
      </c>
      <c r="G15" s="250">
        <v>0</v>
      </c>
      <c r="H15" s="250">
        <v>0</v>
      </c>
      <c r="I15" s="250">
        <v>0</v>
      </c>
      <c r="J15" s="250">
        <v>0</v>
      </c>
      <c r="K15" s="250">
        <v>0</v>
      </c>
      <c r="L15" s="250">
        <v>0</v>
      </c>
      <c r="M15" s="250">
        <v>0</v>
      </c>
      <c r="N15" s="250">
        <v>0</v>
      </c>
      <c r="O15" s="250">
        <v>0</v>
      </c>
      <c r="P15" s="250">
        <v>0</v>
      </c>
      <c r="Q15" s="250">
        <v>0</v>
      </c>
      <c r="R15" s="250">
        <v>0</v>
      </c>
      <c r="S15" s="250">
        <v>0</v>
      </c>
      <c r="T15" s="250">
        <v>0</v>
      </c>
      <c r="U15" s="250">
        <v>0</v>
      </c>
      <c r="V15" s="250">
        <v>0</v>
      </c>
      <c r="W15" s="250">
        <v>0</v>
      </c>
      <c r="X15" s="250">
        <v>0</v>
      </c>
      <c r="Y15" s="250">
        <v>0</v>
      </c>
      <c r="Z15" s="250">
        <v>0</v>
      </c>
      <c r="AA15" s="250">
        <v>0</v>
      </c>
      <c r="AB15" s="250">
        <v>0</v>
      </c>
      <c r="AC15" s="250">
        <v>0</v>
      </c>
      <c r="AD15" s="250">
        <v>0</v>
      </c>
      <c r="AE15" s="250">
        <v>0</v>
      </c>
      <c r="AF15" s="250">
        <v>0</v>
      </c>
      <c r="AG15" s="250">
        <v>0</v>
      </c>
      <c r="AH15" s="250">
        <v>0</v>
      </c>
      <c r="AI15" s="250">
        <v>0</v>
      </c>
      <c r="AJ15" s="250">
        <v>0</v>
      </c>
      <c r="AK15" s="250">
        <v>0</v>
      </c>
      <c r="AL15" s="250">
        <v>0</v>
      </c>
      <c r="AM15" s="250">
        <v>0</v>
      </c>
      <c r="AN15" s="250">
        <v>0</v>
      </c>
      <c r="AO15" s="250">
        <v>0</v>
      </c>
      <c r="AP15" s="250">
        <v>0</v>
      </c>
      <c r="AQ15" s="250">
        <v>0</v>
      </c>
    </row>
    <row r="16" spans="1:43" x14ac:dyDescent="0.2">
      <c r="C16" s="255" t="s">
        <v>24</v>
      </c>
      <c r="D16" s="251">
        <v>0</v>
      </c>
      <c r="E16" s="251">
        <v>0</v>
      </c>
      <c r="F16" s="251">
        <v>0</v>
      </c>
      <c r="G16" s="251">
        <v>0</v>
      </c>
      <c r="H16" s="251">
        <v>0</v>
      </c>
      <c r="I16" s="251">
        <v>0</v>
      </c>
      <c r="J16" s="251">
        <v>0</v>
      </c>
      <c r="K16" s="251">
        <v>0</v>
      </c>
      <c r="L16" s="251">
        <v>0</v>
      </c>
      <c r="M16" s="251">
        <v>0</v>
      </c>
      <c r="N16" s="251">
        <v>0</v>
      </c>
      <c r="O16" s="251">
        <v>0</v>
      </c>
      <c r="P16" s="251">
        <v>0</v>
      </c>
      <c r="Q16" s="251">
        <v>0</v>
      </c>
      <c r="R16" s="251">
        <v>0</v>
      </c>
      <c r="S16" s="251">
        <v>0</v>
      </c>
      <c r="T16" s="251">
        <v>0</v>
      </c>
      <c r="U16" s="251">
        <v>0</v>
      </c>
      <c r="V16" s="251">
        <v>0</v>
      </c>
      <c r="W16" s="251">
        <v>0</v>
      </c>
      <c r="X16" s="251">
        <v>0</v>
      </c>
      <c r="Y16" s="251">
        <v>0</v>
      </c>
      <c r="Z16" s="251">
        <v>0</v>
      </c>
      <c r="AA16" s="251">
        <v>0</v>
      </c>
      <c r="AB16" s="251">
        <v>0</v>
      </c>
      <c r="AC16" s="251">
        <v>0</v>
      </c>
      <c r="AD16" s="251">
        <v>0</v>
      </c>
      <c r="AE16" s="251">
        <v>0</v>
      </c>
      <c r="AF16" s="251">
        <v>0</v>
      </c>
      <c r="AG16" s="251">
        <v>0</v>
      </c>
      <c r="AH16" s="251">
        <v>0</v>
      </c>
      <c r="AI16" s="251">
        <v>0</v>
      </c>
      <c r="AJ16" s="251">
        <v>0</v>
      </c>
      <c r="AK16" s="251">
        <v>0</v>
      </c>
      <c r="AL16" s="251">
        <v>0</v>
      </c>
      <c r="AM16" s="251">
        <v>0</v>
      </c>
      <c r="AN16" s="251">
        <v>0</v>
      </c>
      <c r="AO16" s="251">
        <v>0</v>
      </c>
      <c r="AP16" s="251">
        <v>0</v>
      </c>
      <c r="AQ16" s="251">
        <v>0</v>
      </c>
    </row>
    <row r="17" spans="1:43" s="138" customFormat="1" x14ac:dyDescent="0.2">
      <c r="B17" s="375" t="s">
        <v>25</v>
      </c>
      <c r="C17" s="375"/>
      <c r="D17" s="254">
        <f t="shared" ref="D17:AQ17" si="3">IF(D1="","",D15*D16)</f>
        <v>0</v>
      </c>
      <c r="E17" s="254">
        <f t="shared" si="3"/>
        <v>0</v>
      </c>
      <c r="F17" s="254">
        <f t="shared" si="3"/>
        <v>0</v>
      </c>
      <c r="G17" s="254">
        <f t="shared" si="3"/>
        <v>0</v>
      </c>
      <c r="H17" s="254">
        <f t="shared" si="3"/>
        <v>0</v>
      </c>
      <c r="I17" s="254">
        <f t="shared" si="3"/>
        <v>0</v>
      </c>
      <c r="J17" s="254">
        <f t="shared" si="3"/>
        <v>0</v>
      </c>
      <c r="K17" s="254">
        <f t="shared" si="3"/>
        <v>0</v>
      </c>
      <c r="L17" s="254">
        <f t="shared" si="3"/>
        <v>0</v>
      </c>
      <c r="M17" s="254">
        <f t="shared" si="3"/>
        <v>0</v>
      </c>
      <c r="N17" s="254">
        <f t="shared" si="3"/>
        <v>0</v>
      </c>
      <c r="O17" s="254">
        <f t="shared" si="3"/>
        <v>0</v>
      </c>
      <c r="P17" s="254">
        <f t="shared" si="3"/>
        <v>0</v>
      </c>
      <c r="Q17" s="254">
        <f t="shared" si="3"/>
        <v>0</v>
      </c>
      <c r="R17" s="254">
        <f t="shared" si="3"/>
        <v>0</v>
      </c>
      <c r="S17" s="254">
        <f t="shared" si="3"/>
        <v>0</v>
      </c>
      <c r="T17" s="254">
        <f t="shared" si="3"/>
        <v>0</v>
      </c>
      <c r="U17" s="254">
        <f t="shared" si="3"/>
        <v>0</v>
      </c>
      <c r="V17" s="254">
        <f t="shared" si="3"/>
        <v>0</v>
      </c>
      <c r="W17" s="254">
        <f t="shared" si="3"/>
        <v>0</v>
      </c>
      <c r="X17" s="254">
        <f t="shared" si="3"/>
        <v>0</v>
      </c>
      <c r="Y17" s="254" t="str">
        <f t="shared" si="3"/>
        <v/>
      </c>
      <c r="Z17" s="254" t="str">
        <f t="shared" si="3"/>
        <v/>
      </c>
      <c r="AA17" s="254" t="str">
        <f t="shared" si="3"/>
        <v/>
      </c>
      <c r="AB17" s="254" t="str">
        <f t="shared" si="3"/>
        <v/>
      </c>
      <c r="AC17" s="254" t="str">
        <f t="shared" si="3"/>
        <v/>
      </c>
      <c r="AD17" s="254" t="str">
        <f t="shared" si="3"/>
        <v/>
      </c>
      <c r="AE17" s="254" t="str">
        <f t="shared" si="3"/>
        <v/>
      </c>
      <c r="AF17" s="254" t="str">
        <f t="shared" si="3"/>
        <v/>
      </c>
      <c r="AG17" s="254" t="str">
        <f t="shared" si="3"/>
        <v/>
      </c>
      <c r="AH17" s="254" t="str">
        <f t="shared" si="3"/>
        <v/>
      </c>
      <c r="AI17" s="254" t="str">
        <f t="shared" si="3"/>
        <v/>
      </c>
      <c r="AJ17" s="254" t="str">
        <f t="shared" si="3"/>
        <v/>
      </c>
      <c r="AK17" s="254" t="str">
        <f t="shared" si="3"/>
        <v/>
      </c>
      <c r="AL17" s="254" t="str">
        <f t="shared" si="3"/>
        <v/>
      </c>
      <c r="AM17" s="254" t="str">
        <f t="shared" si="3"/>
        <v/>
      </c>
      <c r="AN17" s="254" t="str">
        <f t="shared" si="3"/>
        <v/>
      </c>
      <c r="AO17" s="254" t="str">
        <f t="shared" si="3"/>
        <v/>
      </c>
      <c r="AP17" s="254" t="str">
        <f t="shared" si="3"/>
        <v/>
      </c>
      <c r="AQ17" s="254" t="str">
        <f t="shared" si="3"/>
        <v/>
      </c>
    </row>
    <row r="18" spans="1:43" s="138" customFormat="1" x14ac:dyDescent="0.2">
      <c r="B18" s="255"/>
      <c r="C18" s="255"/>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row>
    <row r="19" spans="1:43" x14ac:dyDescent="0.2">
      <c r="C19" s="255" t="s">
        <v>23</v>
      </c>
      <c r="D19" s="250">
        <v>0</v>
      </c>
      <c r="E19" s="250">
        <v>0</v>
      </c>
      <c r="F19" s="250">
        <v>0</v>
      </c>
      <c r="G19" s="250">
        <v>0</v>
      </c>
      <c r="H19" s="250">
        <v>0</v>
      </c>
      <c r="I19" s="250">
        <v>0</v>
      </c>
      <c r="J19" s="250">
        <v>0</v>
      </c>
      <c r="K19" s="250">
        <v>0</v>
      </c>
      <c r="L19" s="250">
        <v>0</v>
      </c>
      <c r="M19" s="250">
        <v>0</v>
      </c>
      <c r="N19" s="250">
        <v>0</v>
      </c>
      <c r="O19" s="250">
        <v>0</v>
      </c>
      <c r="P19" s="250">
        <v>0</v>
      </c>
      <c r="Q19" s="250">
        <v>0</v>
      </c>
      <c r="R19" s="250">
        <v>0</v>
      </c>
      <c r="S19" s="250">
        <v>0</v>
      </c>
      <c r="T19" s="250">
        <v>0</v>
      </c>
      <c r="U19" s="250">
        <v>0</v>
      </c>
      <c r="V19" s="250">
        <v>0</v>
      </c>
      <c r="W19" s="250">
        <v>0</v>
      </c>
      <c r="X19" s="250">
        <v>0</v>
      </c>
      <c r="Y19" s="250">
        <v>0</v>
      </c>
      <c r="Z19" s="250">
        <v>0</v>
      </c>
      <c r="AA19" s="250">
        <v>0</v>
      </c>
      <c r="AB19" s="250">
        <v>0</v>
      </c>
      <c r="AC19" s="250">
        <v>0</v>
      </c>
      <c r="AD19" s="250">
        <v>0</v>
      </c>
      <c r="AE19" s="250">
        <v>0</v>
      </c>
      <c r="AF19" s="250">
        <v>0</v>
      </c>
      <c r="AG19" s="250">
        <v>0</v>
      </c>
      <c r="AH19" s="250">
        <v>0</v>
      </c>
      <c r="AI19" s="250">
        <v>0</v>
      </c>
      <c r="AJ19" s="250">
        <v>0</v>
      </c>
      <c r="AK19" s="250">
        <v>0</v>
      </c>
      <c r="AL19" s="250">
        <v>0</v>
      </c>
      <c r="AM19" s="250">
        <v>0</v>
      </c>
      <c r="AN19" s="250">
        <v>0</v>
      </c>
      <c r="AO19" s="250">
        <v>0</v>
      </c>
      <c r="AP19" s="250">
        <v>0</v>
      </c>
      <c r="AQ19" s="250">
        <v>0</v>
      </c>
    </row>
    <row r="20" spans="1:43" x14ac:dyDescent="0.2">
      <c r="C20" s="255" t="s">
        <v>24</v>
      </c>
      <c r="D20" s="251">
        <v>0</v>
      </c>
      <c r="E20" s="251">
        <v>0</v>
      </c>
      <c r="F20" s="251">
        <v>0</v>
      </c>
      <c r="G20" s="251">
        <v>0</v>
      </c>
      <c r="H20" s="251">
        <v>0</v>
      </c>
      <c r="I20" s="251">
        <v>0</v>
      </c>
      <c r="J20" s="251">
        <v>0</v>
      </c>
      <c r="K20" s="251">
        <v>0</v>
      </c>
      <c r="L20" s="251">
        <v>0</v>
      </c>
      <c r="M20" s="251">
        <v>0</v>
      </c>
      <c r="N20" s="251">
        <v>0</v>
      </c>
      <c r="O20" s="251">
        <v>0</v>
      </c>
      <c r="P20" s="251">
        <v>0</v>
      </c>
      <c r="Q20" s="251">
        <v>0</v>
      </c>
      <c r="R20" s="251">
        <v>0</v>
      </c>
      <c r="S20" s="251">
        <v>0</v>
      </c>
      <c r="T20" s="251">
        <v>0</v>
      </c>
      <c r="U20" s="251">
        <v>0</v>
      </c>
      <c r="V20" s="251">
        <v>0</v>
      </c>
      <c r="W20" s="251">
        <v>0</v>
      </c>
      <c r="X20" s="251">
        <v>0</v>
      </c>
      <c r="Y20" s="251">
        <v>0</v>
      </c>
      <c r="Z20" s="251">
        <v>0</v>
      </c>
      <c r="AA20" s="251">
        <v>0</v>
      </c>
      <c r="AB20" s="251">
        <v>0</v>
      </c>
      <c r="AC20" s="251">
        <v>0</v>
      </c>
      <c r="AD20" s="251">
        <v>0</v>
      </c>
      <c r="AE20" s="251">
        <v>0</v>
      </c>
      <c r="AF20" s="251">
        <v>0</v>
      </c>
      <c r="AG20" s="251">
        <v>0</v>
      </c>
      <c r="AH20" s="251">
        <v>0</v>
      </c>
      <c r="AI20" s="251">
        <v>0</v>
      </c>
      <c r="AJ20" s="251">
        <v>0</v>
      </c>
      <c r="AK20" s="251">
        <v>0</v>
      </c>
      <c r="AL20" s="251">
        <v>0</v>
      </c>
      <c r="AM20" s="251">
        <v>0</v>
      </c>
      <c r="AN20" s="251">
        <v>0</v>
      </c>
      <c r="AO20" s="251">
        <v>0</v>
      </c>
      <c r="AP20" s="251">
        <v>0</v>
      </c>
      <c r="AQ20" s="251">
        <v>0</v>
      </c>
    </row>
    <row r="21" spans="1:43" s="138" customFormat="1" x14ac:dyDescent="0.2">
      <c r="B21" s="375" t="s">
        <v>25</v>
      </c>
      <c r="C21" s="375"/>
      <c r="D21" s="254">
        <f t="shared" ref="D21:AQ21" si="4">IF(D1="","",D19*D20)</f>
        <v>0</v>
      </c>
      <c r="E21" s="254">
        <f t="shared" si="4"/>
        <v>0</v>
      </c>
      <c r="F21" s="254">
        <f t="shared" si="4"/>
        <v>0</v>
      </c>
      <c r="G21" s="254">
        <f t="shared" si="4"/>
        <v>0</v>
      </c>
      <c r="H21" s="254">
        <f t="shared" si="4"/>
        <v>0</v>
      </c>
      <c r="I21" s="254">
        <f t="shared" si="4"/>
        <v>0</v>
      </c>
      <c r="J21" s="254">
        <f t="shared" si="4"/>
        <v>0</v>
      </c>
      <c r="K21" s="254">
        <f t="shared" si="4"/>
        <v>0</v>
      </c>
      <c r="L21" s="254">
        <f t="shared" si="4"/>
        <v>0</v>
      </c>
      <c r="M21" s="254">
        <f t="shared" si="4"/>
        <v>0</v>
      </c>
      <c r="N21" s="254">
        <f t="shared" si="4"/>
        <v>0</v>
      </c>
      <c r="O21" s="254">
        <f t="shared" si="4"/>
        <v>0</v>
      </c>
      <c r="P21" s="254">
        <f t="shared" si="4"/>
        <v>0</v>
      </c>
      <c r="Q21" s="254">
        <f t="shared" si="4"/>
        <v>0</v>
      </c>
      <c r="R21" s="254">
        <f t="shared" si="4"/>
        <v>0</v>
      </c>
      <c r="S21" s="254">
        <f t="shared" si="4"/>
        <v>0</v>
      </c>
      <c r="T21" s="254">
        <f t="shared" si="4"/>
        <v>0</v>
      </c>
      <c r="U21" s="254">
        <f t="shared" si="4"/>
        <v>0</v>
      </c>
      <c r="V21" s="254">
        <f t="shared" si="4"/>
        <v>0</v>
      </c>
      <c r="W21" s="254">
        <f t="shared" si="4"/>
        <v>0</v>
      </c>
      <c r="X21" s="254">
        <f t="shared" si="4"/>
        <v>0</v>
      </c>
      <c r="Y21" s="254" t="str">
        <f t="shared" si="4"/>
        <v/>
      </c>
      <c r="Z21" s="254" t="str">
        <f t="shared" si="4"/>
        <v/>
      </c>
      <c r="AA21" s="254" t="str">
        <f t="shared" si="4"/>
        <v/>
      </c>
      <c r="AB21" s="254" t="str">
        <f t="shared" si="4"/>
        <v/>
      </c>
      <c r="AC21" s="254" t="str">
        <f t="shared" si="4"/>
        <v/>
      </c>
      <c r="AD21" s="254" t="str">
        <f t="shared" si="4"/>
        <v/>
      </c>
      <c r="AE21" s="254" t="str">
        <f t="shared" si="4"/>
        <v/>
      </c>
      <c r="AF21" s="254" t="str">
        <f t="shared" si="4"/>
        <v/>
      </c>
      <c r="AG21" s="254" t="str">
        <f t="shared" si="4"/>
        <v/>
      </c>
      <c r="AH21" s="254" t="str">
        <f t="shared" si="4"/>
        <v/>
      </c>
      <c r="AI21" s="254" t="str">
        <f t="shared" si="4"/>
        <v/>
      </c>
      <c r="AJ21" s="254" t="str">
        <f t="shared" si="4"/>
        <v/>
      </c>
      <c r="AK21" s="254" t="str">
        <f t="shared" si="4"/>
        <v/>
      </c>
      <c r="AL21" s="254" t="str">
        <f t="shared" si="4"/>
        <v/>
      </c>
      <c r="AM21" s="254" t="str">
        <f t="shared" si="4"/>
        <v/>
      </c>
      <c r="AN21" s="254" t="str">
        <f t="shared" si="4"/>
        <v/>
      </c>
      <c r="AO21" s="254" t="str">
        <f t="shared" si="4"/>
        <v/>
      </c>
      <c r="AP21" s="254" t="str">
        <f t="shared" si="4"/>
        <v/>
      </c>
      <c r="AQ21" s="254" t="str">
        <f t="shared" si="4"/>
        <v/>
      </c>
    </row>
    <row r="22" spans="1:43" s="138" customFormat="1" x14ac:dyDescent="0.2">
      <c r="B22" s="255"/>
      <c r="C22" s="255"/>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row>
    <row r="23" spans="1:43" x14ac:dyDescent="0.2">
      <c r="C23" s="255" t="s">
        <v>23</v>
      </c>
      <c r="D23" s="250">
        <v>0</v>
      </c>
      <c r="E23" s="250">
        <v>0</v>
      </c>
      <c r="F23" s="250">
        <v>0</v>
      </c>
      <c r="G23" s="250">
        <v>0</v>
      </c>
      <c r="H23" s="250">
        <v>0</v>
      </c>
      <c r="I23" s="250">
        <v>0</v>
      </c>
      <c r="J23" s="250">
        <v>0</v>
      </c>
      <c r="K23" s="250">
        <v>0</v>
      </c>
      <c r="L23" s="250">
        <v>0</v>
      </c>
      <c r="M23" s="250">
        <v>0</v>
      </c>
      <c r="N23" s="250">
        <v>0</v>
      </c>
      <c r="O23" s="250">
        <v>0</v>
      </c>
      <c r="P23" s="250">
        <v>0</v>
      </c>
      <c r="Q23" s="250">
        <v>0</v>
      </c>
      <c r="R23" s="250">
        <v>0</v>
      </c>
      <c r="S23" s="250">
        <v>0</v>
      </c>
      <c r="T23" s="250">
        <v>0</v>
      </c>
      <c r="U23" s="250">
        <v>0</v>
      </c>
      <c r="V23" s="250">
        <v>0</v>
      </c>
      <c r="W23" s="250">
        <v>0</v>
      </c>
      <c r="X23" s="250">
        <v>0</v>
      </c>
      <c r="Y23" s="250">
        <v>0</v>
      </c>
      <c r="Z23" s="250">
        <v>0</v>
      </c>
      <c r="AA23" s="250">
        <v>0</v>
      </c>
      <c r="AB23" s="250">
        <v>0</v>
      </c>
      <c r="AC23" s="250">
        <v>0</v>
      </c>
      <c r="AD23" s="250">
        <v>0</v>
      </c>
      <c r="AE23" s="250">
        <v>0</v>
      </c>
      <c r="AF23" s="250">
        <v>0</v>
      </c>
      <c r="AG23" s="250">
        <v>0</v>
      </c>
      <c r="AH23" s="250">
        <v>0</v>
      </c>
      <c r="AI23" s="250">
        <v>0</v>
      </c>
      <c r="AJ23" s="250">
        <v>0</v>
      </c>
      <c r="AK23" s="250">
        <v>0</v>
      </c>
      <c r="AL23" s="250">
        <v>0</v>
      </c>
      <c r="AM23" s="250">
        <v>0</v>
      </c>
      <c r="AN23" s="250">
        <v>0</v>
      </c>
      <c r="AO23" s="250">
        <v>0</v>
      </c>
      <c r="AP23" s="250">
        <v>0</v>
      </c>
      <c r="AQ23" s="250">
        <v>0</v>
      </c>
    </row>
    <row r="24" spans="1:43" x14ac:dyDescent="0.2">
      <c r="C24" s="255" t="s">
        <v>24</v>
      </c>
      <c r="D24" s="251">
        <v>0</v>
      </c>
      <c r="E24" s="251">
        <v>0</v>
      </c>
      <c r="F24" s="251">
        <v>0</v>
      </c>
      <c r="G24" s="251">
        <v>0</v>
      </c>
      <c r="H24" s="251">
        <v>0</v>
      </c>
      <c r="I24" s="251">
        <v>0</v>
      </c>
      <c r="J24" s="251">
        <v>0</v>
      </c>
      <c r="K24" s="251">
        <v>0</v>
      </c>
      <c r="L24" s="251">
        <v>0</v>
      </c>
      <c r="M24" s="251">
        <v>0</v>
      </c>
      <c r="N24" s="251">
        <v>0</v>
      </c>
      <c r="O24" s="251">
        <v>0</v>
      </c>
      <c r="P24" s="251">
        <v>0</v>
      </c>
      <c r="Q24" s="251">
        <v>0</v>
      </c>
      <c r="R24" s="251">
        <v>0</v>
      </c>
      <c r="S24" s="251">
        <v>0</v>
      </c>
      <c r="T24" s="251">
        <v>0</v>
      </c>
      <c r="U24" s="251">
        <v>0</v>
      </c>
      <c r="V24" s="251">
        <v>0</v>
      </c>
      <c r="W24" s="251">
        <v>0</v>
      </c>
      <c r="X24" s="251">
        <v>0</v>
      </c>
      <c r="Y24" s="251">
        <v>0</v>
      </c>
      <c r="Z24" s="251">
        <v>0</v>
      </c>
      <c r="AA24" s="251">
        <v>0</v>
      </c>
      <c r="AB24" s="251">
        <v>0</v>
      </c>
      <c r="AC24" s="251">
        <v>0</v>
      </c>
      <c r="AD24" s="251">
        <v>0</v>
      </c>
      <c r="AE24" s="251">
        <v>0</v>
      </c>
      <c r="AF24" s="251">
        <v>0</v>
      </c>
      <c r="AG24" s="251">
        <v>0</v>
      </c>
      <c r="AH24" s="251">
        <v>0</v>
      </c>
      <c r="AI24" s="251">
        <v>0</v>
      </c>
      <c r="AJ24" s="251">
        <v>0</v>
      </c>
      <c r="AK24" s="251">
        <v>0</v>
      </c>
      <c r="AL24" s="251">
        <v>0</v>
      </c>
      <c r="AM24" s="251">
        <v>0</v>
      </c>
      <c r="AN24" s="251">
        <v>0</v>
      </c>
      <c r="AO24" s="251">
        <v>0</v>
      </c>
      <c r="AP24" s="251">
        <v>0</v>
      </c>
      <c r="AQ24" s="251">
        <v>0</v>
      </c>
    </row>
    <row r="25" spans="1:43" s="138" customFormat="1" x14ac:dyDescent="0.2">
      <c r="B25" s="375" t="s">
        <v>25</v>
      </c>
      <c r="C25" s="375"/>
      <c r="D25" s="254">
        <f t="shared" ref="D25:AQ25" si="5">IF(D1="","",D23*D24)</f>
        <v>0</v>
      </c>
      <c r="E25" s="254">
        <f t="shared" si="5"/>
        <v>0</v>
      </c>
      <c r="F25" s="254">
        <f t="shared" si="5"/>
        <v>0</v>
      </c>
      <c r="G25" s="254">
        <f t="shared" si="5"/>
        <v>0</v>
      </c>
      <c r="H25" s="254">
        <f t="shared" si="5"/>
        <v>0</v>
      </c>
      <c r="I25" s="254">
        <f t="shared" si="5"/>
        <v>0</v>
      </c>
      <c r="J25" s="254">
        <f t="shared" si="5"/>
        <v>0</v>
      </c>
      <c r="K25" s="254">
        <f t="shared" si="5"/>
        <v>0</v>
      </c>
      <c r="L25" s="254">
        <f t="shared" si="5"/>
        <v>0</v>
      </c>
      <c r="M25" s="254">
        <f t="shared" si="5"/>
        <v>0</v>
      </c>
      <c r="N25" s="254">
        <f t="shared" si="5"/>
        <v>0</v>
      </c>
      <c r="O25" s="254">
        <f t="shared" si="5"/>
        <v>0</v>
      </c>
      <c r="P25" s="254">
        <f t="shared" si="5"/>
        <v>0</v>
      </c>
      <c r="Q25" s="254">
        <f t="shared" si="5"/>
        <v>0</v>
      </c>
      <c r="R25" s="254">
        <f t="shared" si="5"/>
        <v>0</v>
      </c>
      <c r="S25" s="254">
        <f t="shared" si="5"/>
        <v>0</v>
      </c>
      <c r="T25" s="254">
        <f t="shared" si="5"/>
        <v>0</v>
      </c>
      <c r="U25" s="254">
        <f t="shared" si="5"/>
        <v>0</v>
      </c>
      <c r="V25" s="254">
        <f t="shared" si="5"/>
        <v>0</v>
      </c>
      <c r="W25" s="254">
        <f t="shared" si="5"/>
        <v>0</v>
      </c>
      <c r="X25" s="254">
        <f t="shared" si="5"/>
        <v>0</v>
      </c>
      <c r="Y25" s="254" t="str">
        <f t="shared" si="5"/>
        <v/>
      </c>
      <c r="Z25" s="254" t="str">
        <f t="shared" si="5"/>
        <v/>
      </c>
      <c r="AA25" s="254" t="str">
        <f t="shared" si="5"/>
        <v/>
      </c>
      <c r="AB25" s="254" t="str">
        <f t="shared" si="5"/>
        <v/>
      </c>
      <c r="AC25" s="254" t="str">
        <f t="shared" si="5"/>
        <v/>
      </c>
      <c r="AD25" s="254" t="str">
        <f t="shared" si="5"/>
        <v/>
      </c>
      <c r="AE25" s="254" t="str">
        <f t="shared" si="5"/>
        <v/>
      </c>
      <c r="AF25" s="254" t="str">
        <f t="shared" si="5"/>
        <v/>
      </c>
      <c r="AG25" s="254" t="str">
        <f t="shared" si="5"/>
        <v/>
      </c>
      <c r="AH25" s="254" t="str">
        <f t="shared" si="5"/>
        <v/>
      </c>
      <c r="AI25" s="254" t="str">
        <f t="shared" si="5"/>
        <v/>
      </c>
      <c r="AJ25" s="254" t="str">
        <f t="shared" si="5"/>
        <v/>
      </c>
      <c r="AK25" s="254" t="str">
        <f t="shared" si="5"/>
        <v/>
      </c>
      <c r="AL25" s="254" t="str">
        <f t="shared" si="5"/>
        <v/>
      </c>
      <c r="AM25" s="254" t="str">
        <f t="shared" si="5"/>
        <v/>
      </c>
      <c r="AN25" s="254" t="str">
        <f t="shared" si="5"/>
        <v/>
      </c>
      <c r="AO25" s="254" t="str">
        <f t="shared" si="5"/>
        <v/>
      </c>
      <c r="AP25" s="254" t="str">
        <f t="shared" si="5"/>
        <v/>
      </c>
      <c r="AQ25" s="254" t="str">
        <f t="shared" si="5"/>
        <v/>
      </c>
    </row>
    <row r="26" spans="1:43" s="138" customFormat="1" x14ac:dyDescent="0.2">
      <c r="B26" s="255"/>
      <c r="C26" s="255"/>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row>
    <row r="27" spans="1:43" s="184" customFormat="1" x14ac:dyDescent="0.2">
      <c r="A27" s="256" t="s">
        <v>32</v>
      </c>
      <c r="B27" s="50"/>
      <c r="C27" s="50"/>
      <c r="D27" s="257">
        <f t="shared" ref="D27:AQ27" si="6">IF(D1="","",D5+D9+D13+D17+D21+D25)</f>
        <v>0</v>
      </c>
      <c r="E27" s="257">
        <f t="shared" si="6"/>
        <v>0</v>
      </c>
      <c r="F27" s="257">
        <f t="shared" si="6"/>
        <v>0</v>
      </c>
      <c r="G27" s="257">
        <f t="shared" si="6"/>
        <v>0</v>
      </c>
      <c r="H27" s="257">
        <f t="shared" si="6"/>
        <v>0</v>
      </c>
      <c r="I27" s="257">
        <f t="shared" si="6"/>
        <v>0</v>
      </c>
      <c r="J27" s="257">
        <f t="shared" si="6"/>
        <v>0</v>
      </c>
      <c r="K27" s="257">
        <f t="shared" si="6"/>
        <v>0</v>
      </c>
      <c r="L27" s="257">
        <f t="shared" si="6"/>
        <v>0</v>
      </c>
      <c r="M27" s="257">
        <f t="shared" si="6"/>
        <v>0</v>
      </c>
      <c r="N27" s="257">
        <f t="shared" si="6"/>
        <v>0</v>
      </c>
      <c r="O27" s="257">
        <f t="shared" si="6"/>
        <v>0</v>
      </c>
      <c r="P27" s="257">
        <f t="shared" si="6"/>
        <v>0</v>
      </c>
      <c r="Q27" s="257">
        <f t="shared" si="6"/>
        <v>0</v>
      </c>
      <c r="R27" s="257">
        <f t="shared" si="6"/>
        <v>0</v>
      </c>
      <c r="S27" s="257">
        <f t="shared" si="6"/>
        <v>0</v>
      </c>
      <c r="T27" s="257">
        <f t="shared" si="6"/>
        <v>0</v>
      </c>
      <c r="U27" s="257">
        <f t="shared" si="6"/>
        <v>0</v>
      </c>
      <c r="V27" s="257">
        <f t="shared" si="6"/>
        <v>0</v>
      </c>
      <c r="W27" s="257">
        <f t="shared" si="6"/>
        <v>0</v>
      </c>
      <c r="X27" s="257">
        <f t="shared" si="6"/>
        <v>0</v>
      </c>
      <c r="Y27" s="257" t="str">
        <f t="shared" si="6"/>
        <v/>
      </c>
      <c r="Z27" s="257" t="str">
        <f t="shared" si="6"/>
        <v/>
      </c>
      <c r="AA27" s="257" t="str">
        <f t="shared" si="6"/>
        <v/>
      </c>
      <c r="AB27" s="257" t="str">
        <f t="shared" si="6"/>
        <v/>
      </c>
      <c r="AC27" s="257" t="str">
        <f t="shared" si="6"/>
        <v/>
      </c>
      <c r="AD27" s="257" t="str">
        <f t="shared" si="6"/>
        <v/>
      </c>
      <c r="AE27" s="257" t="str">
        <f t="shared" si="6"/>
        <v/>
      </c>
      <c r="AF27" s="257" t="str">
        <f t="shared" si="6"/>
        <v/>
      </c>
      <c r="AG27" s="257" t="str">
        <f t="shared" si="6"/>
        <v/>
      </c>
      <c r="AH27" s="257" t="str">
        <f t="shared" si="6"/>
        <v/>
      </c>
      <c r="AI27" s="257" t="str">
        <f t="shared" si="6"/>
        <v/>
      </c>
      <c r="AJ27" s="257" t="str">
        <f t="shared" si="6"/>
        <v/>
      </c>
      <c r="AK27" s="257" t="str">
        <f t="shared" si="6"/>
        <v/>
      </c>
      <c r="AL27" s="257" t="str">
        <f t="shared" si="6"/>
        <v/>
      </c>
      <c r="AM27" s="257" t="str">
        <f t="shared" si="6"/>
        <v/>
      </c>
      <c r="AN27" s="257" t="str">
        <f t="shared" si="6"/>
        <v/>
      </c>
      <c r="AO27" s="257" t="str">
        <f t="shared" si="6"/>
        <v/>
      </c>
      <c r="AP27" s="257" t="str">
        <f t="shared" si="6"/>
        <v/>
      </c>
      <c r="AQ27" s="257" t="str">
        <f t="shared" si="6"/>
        <v/>
      </c>
    </row>
    <row r="38" spans="5:15" x14ac:dyDescent="0.2">
      <c r="E38" s="253"/>
    </row>
    <row r="46" spans="5:15" x14ac:dyDescent="0.2">
      <c r="O46" s="253"/>
    </row>
  </sheetData>
  <customSheetViews>
    <customSheetView guid="{DB7D8600-7BA7-4CE3-9713-A1F8E1674C32}" scale="85" showGridLines="0">
      <selection activeCell="K46" sqref="K46"/>
      <pageMargins left="0.7" right="0.7" top="0.78740157499999996" bottom="0.78740157499999996" header="0.3" footer="0.3"/>
      <pageSetup paperSize="9" orientation="portrait" r:id="rId1"/>
      <headerFooter>
        <oddHeader>&amp;RPríloha č. 3 Metodiky pre vypracovanie finančnej analýzy projektu 
Finančná Analýza</oddHeader>
      </headerFooter>
    </customSheetView>
  </customSheetViews>
  <mergeCells count="6">
    <mergeCell ref="B9:C9"/>
    <mergeCell ref="B5:C5"/>
    <mergeCell ref="B21:C21"/>
    <mergeCell ref="B25:C25"/>
    <mergeCell ref="B13:C13"/>
    <mergeCell ref="B17:C17"/>
  </mergeCells>
  <phoneticPr fontId="0" type="noConversion"/>
  <conditionalFormatting sqref="D3:AJ3">
    <cfRule type="expression" dxfId="63" priority="36">
      <formula>D$1=""</formula>
    </cfRule>
  </conditionalFormatting>
  <conditionalFormatting sqref="AK3:AQ3">
    <cfRule type="expression" dxfId="62" priority="35">
      <formula>AK$1=""</formula>
    </cfRule>
  </conditionalFormatting>
  <conditionalFormatting sqref="D4:AJ4">
    <cfRule type="expression" dxfId="61" priority="34">
      <formula>D$1=""</formula>
    </cfRule>
  </conditionalFormatting>
  <conditionalFormatting sqref="AK4:AQ4">
    <cfRule type="expression" dxfId="60" priority="33">
      <formula>AK$1=""</formula>
    </cfRule>
  </conditionalFormatting>
  <conditionalFormatting sqref="D7">
    <cfRule type="expression" dxfId="59" priority="32">
      <formula>D$1=""</formula>
    </cfRule>
  </conditionalFormatting>
  <conditionalFormatting sqref="E7:AQ7">
    <cfRule type="expression" dxfId="58" priority="31">
      <formula>E$1=""</formula>
    </cfRule>
  </conditionalFormatting>
  <conditionalFormatting sqref="D8">
    <cfRule type="expression" dxfId="57" priority="30">
      <formula>D$1=""</formula>
    </cfRule>
  </conditionalFormatting>
  <conditionalFormatting sqref="E8:AQ8">
    <cfRule type="expression" dxfId="56" priority="29">
      <formula>E$1=""</formula>
    </cfRule>
  </conditionalFormatting>
  <conditionalFormatting sqref="D11">
    <cfRule type="expression" dxfId="55" priority="28">
      <formula>D$1=""</formula>
    </cfRule>
  </conditionalFormatting>
  <conditionalFormatting sqref="E11:AQ11">
    <cfRule type="expression" dxfId="54" priority="27">
      <formula>E$1=""</formula>
    </cfRule>
  </conditionalFormatting>
  <conditionalFormatting sqref="D12">
    <cfRule type="expression" dxfId="53" priority="26">
      <formula>D$1=""</formula>
    </cfRule>
  </conditionalFormatting>
  <conditionalFormatting sqref="E12:AQ12">
    <cfRule type="expression" dxfId="52" priority="25">
      <formula>E$1=""</formula>
    </cfRule>
  </conditionalFormatting>
  <conditionalFormatting sqref="D15">
    <cfRule type="expression" dxfId="51" priority="24">
      <formula>D$1=""</formula>
    </cfRule>
  </conditionalFormatting>
  <conditionalFormatting sqref="E15:AQ15">
    <cfRule type="expression" dxfId="50" priority="23">
      <formula>E$1=""</formula>
    </cfRule>
  </conditionalFormatting>
  <conditionalFormatting sqref="D16">
    <cfRule type="expression" dxfId="49" priority="22">
      <formula>D$1=""</formula>
    </cfRule>
  </conditionalFormatting>
  <conditionalFormatting sqref="E16:AQ16">
    <cfRule type="expression" dxfId="48" priority="21">
      <formula>E$1=""</formula>
    </cfRule>
  </conditionalFormatting>
  <conditionalFormatting sqref="D19">
    <cfRule type="expression" dxfId="47" priority="20">
      <formula>D$1=""</formula>
    </cfRule>
  </conditionalFormatting>
  <conditionalFormatting sqref="E19:AQ19">
    <cfRule type="expression" dxfId="46" priority="19">
      <formula>E$1=""</formula>
    </cfRule>
  </conditionalFormatting>
  <conditionalFormatting sqref="D20">
    <cfRule type="expression" dxfId="45" priority="18">
      <formula>D$1=""</formula>
    </cfRule>
  </conditionalFormatting>
  <conditionalFormatting sqref="E20:AQ20">
    <cfRule type="expression" dxfId="44" priority="17">
      <formula>E$1=""</formula>
    </cfRule>
  </conditionalFormatting>
  <conditionalFormatting sqref="D23">
    <cfRule type="expression" dxfId="43" priority="16">
      <formula>D$1=""</formula>
    </cfRule>
  </conditionalFormatting>
  <conditionalFormatting sqref="E23:AQ23">
    <cfRule type="expression" dxfId="42" priority="15">
      <formula>E$1=""</formula>
    </cfRule>
  </conditionalFormatting>
  <conditionalFormatting sqref="D24:M24">
    <cfRule type="expression" dxfId="41" priority="14">
      <formula>D$1=""</formula>
    </cfRule>
  </conditionalFormatting>
  <conditionalFormatting sqref="E24:AQ24">
    <cfRule type="expression" dxfId="40" priority="13">
      <formula>E$1=""</formula>
    </cfRule>
  </conditionalFormatting>
  <pageMargins left="0.7" right="0.7" top="0.78740157499999996" bottom="0.78740157499999996" header="0.3" footer="0.3"/>
  <pageSetup paperSize="9" orientation="portrait" r:id="rId2"/>
  <headerFooter>
    <oddHeader>&amp;RPríloha č. 3 Metodiky pre vypracovanie finančnej analýzy projektu 
Finančná Analýza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Q50"/>
  <sheetViews>
    <sheetView zoomScale="85" zoomScaleNormal="85" workbookViewId="0">
      <selection activeCell="N34" sqref="N34"/>
    </sheetView>
  </sheetViews>
  <sheetFormatPr defaultColWidth="9.140625" defaultRowHeight="12.75" x14ac:dyDescent="0.2"/>
  <cols>
    <col min="1" max="1" width="13.140625" style="138" customWidth="1"/>
    <col min="2" max="2" width="10.42578125" style="138" customWidth="1"/>
    <col min="3" max="3" width="17.140625" style="138" customWidth="1"/>
    <col min="4" max="16384" width="9.140625" style="182"/>
  </cols>
  <sheetData>
    <row r="1" spans="1:43" s="138" customFormat="1" x14ac:dyDescent="0.2">
      <c r="A1" s="35" t="s">
        <v>115</v>
      </c>
      <c r="D1" s="162">
        <f>'Peňažné toky projektu'!B18</f>
        <v>2016</v>
      </c>
      <c r="E1" s="162">
        <f>'Peňažné toky projektu'!C18</f>
        <v>2017</v>
      </c>
      <c r="F1" s="162">
        <f>'Peňažné toky projektu'!D18</f>
        <v>2018</v>
      </c>
      <c r="G1" s="162">
        <f>'Peňažné toky projektu'!E18</f>
        <v>2019</v>
      </c>
      <c r="H1" s="162">
        <f>'Peňažné toky projektu'!F18</f>
        <v>2020</v>
      </c>
      <c r="I1" s="162">
        <f>'Peňažné toky projektu'!G18</f>
        <v>2021</v>
      </c>
      <c r="J1" s="162">
        <f>'Peňažné toky projektu'!H18</f>
        <v>2022</v>
      </c>
      <c r="K1" s="162">
        <f>'Peňažné toky projektu'!I18</f>
        <v>2023</v>
      </c>
      <c r="L1" s="162">
        <f>'Peňažné toky projektu'!J18</f>
        <v>2024</v>
      </c>
      <c r="M1" s="162">
        <f>'Peňažné toky projektu'!K18</f>
        <v>2025</v>
      </c>
      <c r="N1" s="162">
        <f>'Peňažné toky projektu'!L18</f>
        <v>2026</v>
      </c>
      <c r="O1" s="162">
        <f>'Peňažné toky projektu'!M18</f>
        <v>2027</v>
      </c>
      <c r="P1" s="162">
        <f>'Peňažné toky projektu'!N18</f>
        <v>2028</v>
      </c>
      <c r="Q1" s="162">
        <f>'Peňažné toky projektu'!O18</f>
        <v>2029</v>
      </c>
      <c r="R1" s="162">
        <f>'Peňažné toky projektu'!P18</f>
        <v>2030</v>
      </c>
      <c r="S1" s="162">
        <f>'Peňažné toky projektu'!Q18</f>
        <v>2031</v>
      </c>
      <c r="T1" s="162">
        <f>'Peňažné toky projektu'!R18</f>
        <v>2032</v>
      </c>
      <c r="U1" s="162">
        <f>'Peňažné toky projektu'!S18</f>
        <v>2033</v>
      </c>
      <c r="V1" s="162">
        <f>'Peňažné toky projektu'!T18</f>
        <v>2034</v>
      </c>
      <c r="W1" s="162">
        <f>'Peňažné toky projektu'!U18</f>
        <v>2035</v>
      </c>
      <c r="X1" s="162">
        <f>'Peňažné toky projektu'!V18</f>
        <v>2036</v>
      </c>
      <c r="Y1" s="162" t="str">
        <f>'Peňažné toky projektu'!W18</f>
        <v/>
      </c>
      <c r="Z1" s="162" t="str">
        <f>'Peňažné toky projektu'!X18</f>
        <v/>
      </c>
      <c r="AA1" s="162" t="str">
        <f>'Peňažné toky projektu'!Y18</f>
        <v/>
      </c>
      <c r="AB1" s="162" t="str">
        <f>'Peňažné toky projektu'!Z18</f>
        <v/>
      </c>
      <c r="AC1" s="162" t="str">
        <f>'Peňažné toky projektu'!AA18</f>
        <v/>
      </c>
      <c r="AD1" s="162" t="str">
        <f>'Peňažné toky projektu'!AB18</f>
        <v/>
      </c>
      <c r="AE1" s="162" t="str">
        <f>'Peňažné toky projektu'!AC18</f>
        <v/>
      </c>
      <c r="AF1" s="162" t="str">
        <f>'Peňažné toky projektu'!AD18</f>
        <v/>
      </c>
      <c r="AG1" s="162" t="str">
        <f>'Peňažné toky projektu'!AE18</f>
        <v/>
      </c>
      <c r="AH1" s="162" t="str">
        <f>'Peňažné toky projektu'!AF18</f>
        <v/>
      </c>
      <c r="AI1" s="162" t="str">
        <f>'Peňažné toky projektu'!AG18</f>
        <v/>
      </c>
      <c r="AJ1" s="162" t="str">
        <f>'Peňažné toky projektu'!AH18</f>
        <v/>
      </c>
      <c r="AK1" s="162" t="str">
        <f>'Peňažné toky projektu'!AI18</f>
        <v/>
      </c>
      <c r="AL1" s="162" t="str">
        <f>'Peňažné toky projektu'!AJ18</f>
        <v/>
      </c>
      <c r="AM1" s="162" t="str">
        <f>'Peňažné toky projektu'!AK18</f>
        <v/>
      </c>
      <c r="AN1" s="162" t="str">
        <f>'Peňažné toky projektu'!AL18</f>
        <v/>
      </c>
      <c r="AO1" s="162" t="str">
        <f>'Peňažné toky projektu'!AM18</f>
        <v/>
      </c>
      <c r="AP1" s="162" t="str">
        <f>'Peňažné toky projektu'!AN18</f>
        <v/>
      </c>
      <c r="AQ1" s="162" t="str">
        <f>'Peňažné toky projektu'!AO18</f>
        <v/>
      </c>
    </row>
    <row r="2" spans="1:43" s="138" customFormat="1" x14ac:dyDescent="0.2"/>
    <row r="3" spans="1:43" x14ac:dyDescent="0.2">
      <c r="C3" s="255" t="s">
        <v>23</v>
      </c>
      <c r="D3" s="250">
        <v>0</v>
      </c>
      <c r="E3" s="250">
        <v>1000</v>
      </c>
      <c r="F3" s="250">
        <v>1000</v>
      </c>
      <c r="G3" s="250">
        <v>1000</v>
      </c>
      <c r="H3" s="250">
        <v>1000</v>
      </c>
      <c r="I3" s="250">
        <v>1000</v>
      </c>
      <c r="J3" s="250">
        <v>1000</v>
      </c>
      <c r="K3" s="250">
        <v>1000</v>
      </c>
      <c r="L3" s="250">
        <v>1000</v>
      </c>
      <c r="M3" s="250">
        <v>1000</v>
      </c>
      <c r="N3" s="250">
        <v>1000</v>
      </c>
      <c r="O3" s="250">
        <v>1000</v>
      </c>
      <c r="P3" s="250">
        <v>1000</v>
      </c>
      <c r="Q3" s="250">
        <v>1000</v>
      </c>
      <c r="R3" s="250">
        <v>1000</v>
      </c>
      <c r="S3" s="250">
        <v>1000</v>
      </c>
      <c r="T3" s="250">
        <v>1000</v>
      </c>
      <c r="U3" s="250">
        <v>1000</v>
      </c>
      <c r="V3" s="250">
        <v>1000</v>
      </c>
      <c r="W3" s="250">
        <v>1000</v>
      </c>
      <c r="X3" s="250">
        <v>1000</v>
      </c>
      <c r="Y3" s="250">
        <v>0</v>
      </c>
      <c r="Z3" s="250">
        <v>0</v>
      </c>
      <c r="AA3" s="250">
        <v>0</v>
      </c>
      <c r="AB3" s="250">
        <v>0</v>
      </c>
      <c r="AC3" s="250">
        <v>0</v>
      </c>
      <c r="AD3" s="250">
        <v>0</v>
      </c>
      <c r="AE3" s="250">
        <v>0</v>
      </c>
      <c r="AF3" s="250">
        <v>0</v>
      </c>
      <c r="AG3" s="250">
        <v>0</v>
      </c>
      <c r="AH3" s="250">
        <v>0</v>
      </c>
      <c r="AI3" s="250">
        <v>0</v>
      </c>
      <c r="AJ3" s="250">
        <v>0</v>
      </c>
      <c r="AK3" s="250">
        <v>0</v>
      </c>
      <c r="AL3" s="250">
        <v>0</v>
      </c>
      <c r="AM3" s="250">
        <v>0</v>
      </c>
      <c r="AN3" s="250">
        <v>0</v>
      </c>
      <c r="AO3" s="250">
        <v>0</v>
      </c>
      <c r="AP3" s="250">
        <v>0</v>
      </c>
      <c r="AQ3" s="250">
        <v>0</v>
      </c>
    </row>
    <row r="4" spans="1:43" x14ac:dyDescent="0.2">
      <c r="C4" s="255" t="s">
        <v>24</v>
      </c>
      <c r="D4" s="251">
        <v>0</v>
      </c>
      <c r="E4" s="251">
        <v>0.20699999999999999</v>
      </c>
      <c r="F4" s="251">
        <v>0.20699999999999999</v>
      </c>
      <c r="G4" s="251">
        <v>0.20699999999999999</v>
      </c>
      <c r="H4" s="251">
        <v>0.20699999999999999</v>
      </c>
      <c r="I4" s="251">
        <v>0.20699999999999999</v>
      </c>
      <c r="J4" s="251">
        <v>0.20699999999999999</v>
      </c>
      <c r="K4" s="251">
        <v>0.20699999999999999</v>
      </c>
      <c r="L4" s="251">
        <v>0.20699999999999999</v>
      </c>
      <c r="M4" s="251">
        <v>0.20699999999999999</v>
      </c>
      <c r="N4" s="251">
        <v>0.20699999999999999</v>
      </c>
      <c r="O4" s="251">
        <v>0.20699999999999999</v>
      </c>
      <c r="P4" s="251">
        <v>0.20699999999999999</v>
      </c>
      <c r="Q4" s="251">
        <v>0.20699999999999999</v>
      </c>
      <c r="R4" s="251">
        <v>0.20699999999999999</v>
      </c>
      <c r="S4" s="251">
        <v>0.20699999999999999</v>
      </c>
      <c r="T4" s="251">
        <v>0.20699999999999999</v>
      </c>
      <c r="U4" s="251">
        <v>0.20699999999999999</v>
      </c>
      <c r="V4" s="251">
        <v>0.20699999999999999</v>
      </c>
      <c r="W4" s="251">
        <v>0.20699999999999999</v>
      </c>
      <c r="X4" s="251">
        <v>0.20699999999999999</v>
      </c>
      <c r="Y4" s="251">
        <v>0</v>
      </c>
      <c r="Z4" s="251">
        <v>0</v>
      </c>
      <c r="AA4" s="251">
        <v>0</v>
      </c>
      <c r="AB4" s="251">
        <v>0</v>
      </c>
      <c r="AC4" s="251">
        <v>0</v>
      </c>
      <c r="AD4" s="251">
        <v>0</v>
      </c>
      <c r="AE4" s="251">
        <v>0</v>
      </c>
      <c r="AF4" s="251">
        <v>0</v>
      </c>
      <c r="AG4" s="251">
        <v>0</v>
      </c>
      <c r="AH4" s="251">
        <v>0</v>
      </c>
      <c r="AI4" s="251">
        <v>0</v>
      </c>
      <c r="AJ4" s="251">
        <v>0</v>
      </c>
      <c r="AK4" s="251">
        <v>0</v>
      </c>
      <c r="AL4" s="251">
        <v>0</v>
      </c>
      <c r="AM4" s="251">
        <v>0</v>
      </c>
      <c r="AN4" s="251">
        <v>0</v>
      </c>
      <c r="AO4" s="251">
        <v>0</v>
      </c>
      <c r="AP4" s="251">
        <v>0</v>
      </c>
      <c r="AQ4" s="251">
        <v>0</v>
      </c>
    </row>
    <row r="5" spans="1:43" s="138" customFormat="1" x14ac:dyDescent="0.2">
      <c r="B5" s="375" t="s">
        <v>25</v>
      </c>
      <c r="C5" s="375"/>
      <c r="D5" s="254">
        <f t="shared" ref="D5:AQ5" si="0">IF(D1="","",D3*D4)</f>
        <v>0</v>
      </c>
      <c r="E5" s="254">
        <f t="shared" si="0"/>
        <v>207</v>
      </c>
      <c r="F5" s="254">
        <f t="shared" si="0"/>
        <v>207</v>
      </c>
      <c r="G5" s="254">
        <f t="shared" si="0"/>
        <v>207</v>
      </c>
      <c r="H5" s="254">
        <f t="shared" si="0"/>
        <v>207</v>
      </c>
      <c r="I5" s="254">
        <f t="shared" si="0"/>
        <v>207</v>
      </c>
      <c r="J5" s="254">
        <f t="shared" si="0"/>
        <v>207</v>
      </c>
      <c r="K5" s="254">
        <f t="shared" si="0"/>
        <v>207</v>
      </c>
      <c r="L5" s="254">
        <f t="shared" si="0"/>
        <v>207</v>
      </c>
      <c r="M5" s="254">
        <f t="shared" si="0"/>
        <v>207</v>
      </c>
      <c r="N5" s="254">
        <f t="shared" si="0"/>
        <v>207</v>
      </c>
      <c r="O5" s="254">
        <f t="shared" si="0"/>
        <v>207</v>
      </c>
      <c r="P5" s="254">
        <f t="shared" si="0"/>
        <v>207</v>
      </c>
      <c r="Q5" s="254">
        <f t="shared" si="0"/>
        <v>207</v>
      </c>
      <c r="R5" s="254">
        <f t="shared" si="0"/>
        <v>207</v>
      </c>
      <c r="S5" s="254">
        <f t="shared" si="0"/>
        <v>207</v>
      </c>
      <c r="T5" s="254">
        <f t="shared" si="0"/>
        <v>207</v>
      </c>
      <c r="U5" s="254">
        <f t="shared" si="0"/>
        <v>207</v>
      </c>
      <c r="V5" s="254">
        <f t="shared" si="0"/>
        <v>207</v>
      </c>
      <c r="W5" s="254">
        <f t="shared" si="0"/>
        <v>207</v>
      </c>
      <c r="X5" s="254">
        <f t="shared" si="0"/>
        <v>207</v>
      </c>
      <c r="Y5" s="254" t="str">
        <f t="shared" si="0"/>
        <v/>
      </c>
      <c r="Z5" s="254" t="str">
        <f t="shared" si="0"/>
        <v/>
      </c>
      <c r="AA5" s="254" t="str">
        <f t="shared" si="0"/>
        <v/>
      </c>
      <c r="AB5" s="254" t="str">
        <f t="shared" si="0"/>
        <v/>
      </c>
      <c r="AC5" s="254" t="str">
        <f t="shared" si="0"/>
        <v/>
      </c>
      <c r="AD5" s="254" t="str">
        <f t="shared" si="0"/>
        <v/>
      </c>
      <c r="AE5" s="254" t="str">
        <f t="shared" si="0"/>
        <v/>
      </c>
      <c r="AF5" s="254" t="str">
        <f t="shared" si="0"/>
        <v/>
      </c>
      <c r="AG5" s="254" t="str">
        <f t="shared" si="0"/>
        <v/>
      </c>
      <c r="AH5" s="254" t="str">
        <f t="shared" si="0"/>
        <v/>
      </c>
      <c r="AI5" s="254" t="str">
        <f t="shared" si="0"/>
        <v/>
      </c>
      <c r="AJ5" s="254" t="str">
        <f t="shared" si="0"/>
        <v/>
      </c>
      <c r="AK5" s="254" t="str">
        <f t="shared" si="0"/>
        <v/>
      </c>
      <c r="AL5" s="254" t="str">
        <f t="shared" si="0"/>
        <v/>
      </c>
      <c r="AM5" s="254" t="str">
        <f t="shared" si="0"/>
        <v/>
      </c>
      <c r="AN5" s="254" t="str">
        <f t="shared" si="0"/>
        <v/>
      </c>
      <c r="AO5" s="254" t="str">
        <f t="shared" si="0"/>
        <v/>
      </c>
      <c r="AP5" s="254" t="str">
        <f t="shared" si="0"/>
        <v/>
      </c>
      <c r="AQ5" s="254" t="str">
        <f t="shared" si="0"/>
        <v/>
      </c>
    </row>
    <row r="6" spans="1:43" s="138" customFormat="1" x14ac:dyDescent="0.2">
      <c r="B6" s="255"/>
      <c r="C6" s="255"/>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row>
    <row r="7" spans="1:43" x14ac:dyDescent="0.2">
      <c r="C7" s="255" t="s">
        <v>23</v>
      </c>
      <c r="D7" s="250"/>
      <c r="E7" s="250">
        <v>371000</v>
      </c>
      <c r="F7" s="250">
        <v>371000</v>
      </c>
      <c r="G7" s="250">
        <v>371000</v>
      </c>
      <c r="H7" s="250">
        <v>371000</v>
      </c>
      <c r="I7" s="250">
        <v>371000</v>
      </c>
      <c r="J7" s="250">
        <v>371000</v>
      </c>
      <c r="K7" s="250">
        <v>371000</v>
      </c>
      <c r="L7" s="250">
        <v>371000</v>
      </c>
      <c r="M7" s="250">
        <v>371000</v>
      </c>
      <c r="N7" s="250">
        <v>371000</v>
      </c>
      <c r="O7" s="250">
        <v>371000</v>
      </c>
      <c r="P7" s="250">
        <v>371000</v>
      </c>
      <c r="Q7" s="250">
        <v>371000</v>
      </c>
      <c r="R7" s="250">
        <v>371000</v>
      </c>
      <c r="S7" s="250">
        <v>371000</v>
      </c>
      <c r="T7" s="250">
        <v>371000</v>
      </c>
      <c r="U7" s="250">
        <v>371000</v>
      </c>
      <c r="V7" s="250">
        <v>371000</v>
      </c>
      <c r="W7" s="250">
        <v>371000</v>
      </c>
      <c r="X7" s="250">
        <v>371000</v>
      </c>
      <c r="Y7" s="250">
        <v>0</v>
      </c>
      <c r="Z7" s="250">
        <v>0</v>
      </c>
      <c r="AA7" s="250">
        <v>0</v>
      </c>
      <c r="AB7" s="250">
        <v>0</v>
      </c>
      <c r="AC7" s="250">
        <v>0</v>
      </c>
      <c r="AD7" s="250">
        <v>0</v>
      </c>
      <c r="AE7" s="250">
        <v>0</v>
      </c>
      <c r="AF7" s="250">
        <v>0</v>
      </c>
      <c r="AG7" s="250">
        <v>0</v>
      </c>
      <c r="AH7" s="250">
        <v>0</v>
      </c>
      <c r="AI7" s="250">
        <v>0</v>
      </c>
      <c r="AJ7" s="250">
        <v>0</v>
      </c>
      <c r="AK7" s="250">
        <v>0</v>
      </c>
      <c r="AL7" s="250">
        <v>0</v>
      </c>
      <c r="AM7" s="250">
        <v>0</v>
      </c>
      <c r="AN7" s="250">
        <v>0</v>
      </c>
      <c r="AO7" s="250">
        <v>0</v>
      </c>
      <c r="AP7" s="250">
        <v>0</v>
      </c>
      <c r="AQ7" s="250">
        <v>0</v>
      </c>
    </row>
    <row r="8" spans="1:43" x14ac:dyDescent="0.2">
      <c r="C8" s="255" t="s">
        <v>24</v>
      </c>
      <c r="D8" s="251">
        <v>0</v>
      </c>
      <c r="E8" s="317">
        <v>0.06</v>
      </c>
      <c r="F8" s="317">
        <v>0.06</v>
      </c>
      <c r="G8" s="317">
        <v>0.06</v>
      </c>
      <c r="H8" s="317">
        <v>0.06</v>
      </c>
      <c r="I8" s="317">
        <v>0.06</v>
      </c>
      <c r="J8" s="317">
        <v>0.06</v>
      </c>
      <c r="K8" s="317">
        <v>0.06</v>
      </c>
      <c r="L8" s="317">
        <v>0.06</v>
      </c>
      <c r="M8" s="317">
        <v>0.06</v>
      </c>
      <c r="N8" s="317">
        <v>0.06</v>
      </c>
      <c r="O8" s="317">
        <v>0.06</v>
      </c>
      <c r="P8" s="317">
        <v>0.06</v>
      </c>
      <c r="Q8" s="317">
        <v>0.06</v>
      </c>
      <c r="R8" s="317">
        <v>0.06</v>
      </c>
      <c r="S8" s="317">
        <v>0.06</v>
      </c>
      <c r="T8" s="317">
        <v>0.06</v>
      </c>
      <c r="U8" s="317">
        <v>0.06</v>
      </c>
      <c r="V8" s="317">
        <v>0.06</v>
      </c>
      <c r="W8" s="317">
        <v>0.06</v>
      </c>
      <c r="X8" s="317">
        <v>0.06</v>
      </c>
      <c r="Y8" s="251">
        <v>0</v>
      </c>
      <c r="Z8" s="251">
        <v>0</v>
      </c>
      <c r="AA8" s="251">
        <v>0</v>
      </c>
      <c r="AB8" s="251">
        <v>0</v>
      </c>
      <c r="AC8" s="251">
        <v>0</v>
      </c>
      <c r="AD8" s="251">
        <v>0</v>
      </c>
      <c r="AE8" s="251">
        <v>0</v>
      </c>
      <c r="AF8" s="251">
        <v>0</v>
      </c>
      <c r="AG8" s="251">
        <v>0</v>
      </c>
      <c r="AH8" s="251">
        <v>0</v>
      </c>
      <c r="AI8" s="251">
        <v>0</v>
      </c>
      <c r="AJ8" s="251">
        <v>0</v>
      </c>
      <c r="AK8" s="251">
        <v>0</v>
      </c>
      <c r="AL8" s="251">
        <v>0</v>
      </c>
      <c r="AM8" s="251">
        <v>0</v>
      </c>
      <c r="AN8" s="251">
        <v>0</v>
      </c>
      <c r="AO8" s="251">
        <v>0</v>
      </c>
      <c r="AP8" s="251">
        <v>0</v>
      </c>
      <c r="AQ8" s="251">
        <v>0</v>
      </c>
    </row>
    <row r="9" spans="1:43" s="138" customFormat="1" x14ac:dyDescent="0.2">
      <c r="B9" s="375" t="s">
        <v>25</v>
      </c>
      <c r="C9" s="375"/>
      <c r="D9" s="254">
        <f t="shared" ref="D9:AQ9" si="1">IF(D1="","",D7*D8)</f>
        <v>0</v>
      </c>
      <c r="E9" s="254">
        <f t="shared" si="1"/>
        <v>22260</v>
      </c>
      <c r="F9" s="254">
        <f t="shared" si="1"/>
        <v>22260</v>
      </c>
      <c r="G9" s="254">
        <f t="shared" si="1"/>
        <v>22260</v>
      </c>
      <c r="H9" s="254">
        <f t="shared" si="1"/>
        <v>22260</v>
      </c>
      <c r="I9" s="254">
        <f t="shared" si="1"/>
        <v>22260</v>
      </c>
      <c r="J9" s="254">
        <f t="shared" si="1"/>
        <v>22260</v>
      </c>
      <c r="K9" s="254">
        <f t="shared" si="1"/>
        <v>22260</v>
      </c>
      <c r="L9" s="254">
        <f t="shared" si="1"/>
        <v>22260</v>
      </c>
      <c r="M9" s="254">
        <f t="shared" si="1"/>
        <v>22260</v>
      </c>
      <c r="N9" s="254">
        <f t="shared" si="1"/>
        <v>22260</v>
      </c>
      <c r="O9" s="254">
        <f t="shared" si="1"/>
        <v>22260</v>
      </c>
      <c r="P9" s="254">
        <f t="shared" si="1"/>
        <v>22260</v>
      </c>
      <c r="Q9" s="254">
        <f t="shared" si="1"/>
        <v>22260</v>
      </c>
      <c r="R9" s="254">
        <f t="shared" si="1"/>
        <v>22260</v>
      </c>
      <c r="S9" s="254">
        <f t="shared" si="1"/>
        <v>22260</v>
      </c>
      <c r="T9" s="254">
        <f t="shared" si="1"/>
        <v>22260</v>
      </c>
      <c r="U9" s="254">
        <f t="shared" si="1"/>
        <v>22260</v>
      </c>
      <c r="V9" s="254">
        <f t="shared" si="1"/>
        <v>22260</v>
      </c>
      <c r="W9" s="254">
        <f t="shared" si="1"/>
        <v>22260</v>
      </c>
      <c r="X9" s="254">
        <f t="shared" si="1"/>
        <v>22260</v>
      </c>
      <c r="Y9" s="254" t="str">
        <f t="shared" si="1"/>
        <v/>
      </c>
      <c r="Z9" s="254" t="str">
        <f t="shared" si="1"/>
        <v/>
      </c>
      <c r="AA9" s="254" t="str">
        <f t="shared" si="1"/>
        <v/>
      </c>
      <c r="AB9" s="254" t="str">
        <f t="shared" si="1"/>
        <v/>
      </c>
      <c r="AC9" s="254" t="str">
        <f t="shared" si="1"/>
        <v/>
      </c>
      <c r="AD9" s="254" t="str">
        <f t="shared" si="1"/>
        <v/>
      </c>
      <c r="AE9" s="254" t="str">
        <f t="shared" si="1"/>
        <v/>
      </c>
      <c r="AF9" s="254" t="str">
        <f t="shared" si="1"/>
        <v/>
      </c>
      <c r="AG9" s="254" t="str">
        <f t="shared" si="1"/>
        <v/>
      </c>
      <c r="AH9" s="254" t="str">
        <f t="shared" si="1"/>
        <v/>
      </c>
      <c r="AI9" s="254" t="str">
        <f t="shared" si="1"/>
        <v/>
      </c>
      <c r="AJ9" s="254" t="str">
        <f t="shared" si="1"/>
        <v/>
      </c>
      <c r="AK9" s="254" t="str">
        <f t="shared" si="1"/>
        <v/>
      </c>
      <c r="AL9" s="254" t="str">
        <f t="shared" si="1"/>
        <v/>
      </c>
      <c r="AM9" s="254" t="str">
        <f t="shared" si="1"/>
        <v/>
      </c>
      <c r="AN9" s="254" t="str">
        <f t="shared" si="1"/>
        <v/>
      </c>
      <c r="AO9" s="254" t="str">
        <f t="shared" si="1"/>
        <v/>
      </c>
      <c r="AP9" s="254" t="str">
        <f t="shared" si="1"/>
        <v/>
      </c>
      <c r="AQ9" s="254" t="str">
        <f t="shared" si="1"/>
        <v/>
      </c>
    </row>
    <row r="10" spans="1:43" s="138" customFormat="1" x14ac:dyDescent="0.2">
      <c r="B10" s="255"/>
      <c r="C10" s="255"/>
      <c r="D10" s="158"/>
      <c r="E10" s="158"/>
      <c r="F10" s="158"/>
      <c r="G10" s="158"/>
      <c r="H10" s="158"/>
      <c r="I10" s="158"/>
      <c r="J10" s="158"/>
      <c r="K10" s="158"/>
      <c r="L10" s="158"/>
      <c r="M10" s="158"/>
      <c r="N10" s="158"/>
      <c r="O10" s="158"/>
      <c r="P10" s="158"/>
      <c r="Q10" s="158"/>
      <c r="R10" s="158"/>
      <c r="S10" s="158"/>
      <c r="T10" s="158"/>
      <c r="U10" s="158"/>
      <c r="V10" s="158"/>
      <c r="W10" s="158"/>
      <c r="X10" s="158"/>
      <c r="Y10" s="158"/>
      <c r="Z10" s="158"/>
      <c r="AA10" s="158"/>
      <c r="AB10" s="158"/>
      <c r="AC10" s="158"/>
      <c r="AD10" s="158"/>
      <c r="AE10" s="158"/>
      <c r="AF10" s="158"/>
      <c r="AG10" s="158"/>
      <c r="AH10" s="158"/>
      <c r="AI10" s="158"/>
      <c r="AJ10" s="158"/>
      <c r="AK10" s="158"/>
      <c r="AL10" s="158"/>
      <c r="AM10" s="158"/>
      <c r="AN10" s="158"/>
      <c r="AO10" s="158"/>
      <c r="AP10" s="158"/>
      <c r="AQ10" s="158"/>
    </row>
    <row r="11" spans="1:43" x14ac:dyDescent="0.2">
      <c r="C11" s="255" t="s">
        <v>23</v>
      </c>
      <c r="D11" s="250">
        <v>0</v>
      </c>
      <c r="E11" s="250">
        <v>1</v>
      </c>
      <c r="F11" s="250">
        <v>1</v>
      </c>
      <c r="G11" s="250">
        <v>1</v>
      </c>
      <c r="H11" s="250">
        <v>1</v>
      </c>
      <c r="I11" s="250">
        <v>1</v>
      </c>
      <c r="J11" s="250">
        <v>1</v>
      </c>
      <c r="K11" s="250">
        <v>1</v>
      </c>
      <c r="L11" s="250">
        <v>1</v>
      </c>
      <c r="M11" s="250">
        <v>1</v>
      </c>
      <c r="N11" s="250">
        <v>1</v>
      </c>
      <c r="O11" s="250">
        <v>1</v>
      </c>
      <c r="P11" s="250">
        <v>1</v>
      </c>
      <c r="Q11" s="250">
        <v>1</v>
      </c>
      <c r="R11" s="250">
        <v>1</v>
      </c>
      <c r="S11" s="250">
        <v>1</v>
      </c>
      <c r="T11" s="250">
        <v>1</v>
      </c>
      <c r="U11" s="250">
        <v>1</v>
      </c>
      <c r="V11" s="250">
        <v>1</v>
      </c>
      <c r="W11" s="250">
        <v>1</v>
      </c>
      <c r="X11" s="250">
        <v>1</v>
      </c>
      <c r="Y11" s="250">
        <v>0</v>
      </c>
      <c r="Z11" s="250">
        <v>0</v>
      </c>
      <c r="AA11" s="250">
        <v>0</v>
      </c>
      <c r="AB11" s="250">
        <v>0</v>
      </c>
      <c r="AC11" s="250">
        <v>0</v>
      </c>
      <c r="AD11" s="250">
        <v>0</v>
      </c>
      <c r="AE11" s="250">
        <v>0</v>
      </c>
      <c r="AF11" s="250">
        <v>0</v>
      </c>
      <c r="AG11" s="250">
        <v>0</v>
      </c>
      <c r="AH11" s="250">
        <v>0</v>
      </c>
      <c r="AI11" s="250">
        <v>0</v>
      </c>
      <c r="AJ11" s="250">
        <v>0</v>
      </c>
      <c r="AK11" s="250">
        <v>0</v>
      </c>
      <c r="AL11" s="250">
        <v>0</v>
      </c>
      <c r="AM11" s="250">
        <v>0</v>
      </c>
      <c r="AN11" s="250">
        <v>0</v>
      </c>
      <c r="AO11" s="250">
        <v>0</v>
      </c>
      <c r="AP11" s="250">
        <v>0</v>
      </c>
      <c r="AQ11" s="250">
        <v>0</v>
      </c>
    </row>
    <row r="12" spans="1:43" x14ac:dyDescent="0.2">
      <c r="C12" s="255" t="s">
        <v>24</v>
      </c>
      <c r="D12" s="251">
        <v>0</v>
      </c>
      <c r="E12" s="251">
        <v>3800</v>
      </c>
      <c r="F12" s="251">
        <v>3800</v>
      </c>
      <c r="G12" s="251">
        <v>3800</v>
      </c>
      <c r="H12" s="251">
        <v>3800</v>
      </c>
      <c r="I12" s="251">
        <v>3800</v>
      </c>
      <c r="J12" s="251">
        <v>3800</v>
      </c>
      <c r="K12" s="251">
        <v>3800</v>
      </c>
      <c r="L12" s="251">
        <v>3800</v>
      </c>
      <c r="M12" s="251">
        <v>3800</v>
      </c>
      <c r="N12" s="251">
        <v>3800</v>
      </c>
      <c r="O12" s="251">
        <v>3800</v>
      </c>
      <c r="P12" s="251">
        <v>3800</v>
      </c>
      <c r="Q12" s="251">
        <v>3800</v>
      </c>
      <c r="R12" s="251">
        <v>3800</v>
      </c>
      <c r="S12" s="251">
        <v>3800</v>
      </c>
      <c r="T12" s="251">
        <v>3800</v>
      </c>
      <c r="U12" s="251">
        <v>3800</v>
      </c>
      <c r="V12" s="251">
        <v>3800</v>
      </c>
      <c r="W12" s="251">
        <v>3800</v>
      </c>
      <c r="X12" s="251">
        <v>3800</v>
      </c>
      <c r="Y12" s="251">
        <v>0</v>
      </c>
      <c r="Z12" s="251">
        <v>0</v>
      </c>
      <c r="AA12" s="251">
        <v>0</v>
      </c>
      <c r="AB12" s="251">
        <v>0</v>
      </c>
      <c r="AC12" s="251">
        <v>0</v>
      </c>
      <c r="AD12" s="251">
        <v>0</v>
      </c>
      <c r="AE12" s="251">
        <v>0</v>
      </c>
      <c r="AF12" s="251">
        <v>0</v>
      </c>
      <c r="AG12" s="251">
        <v>0</v>
      </c>
      <c r="AH12" s="251">
        <v>0</v>
      </c>
      <c r="AI12" s="251">
        <v>0</v>
      </c>
      <c r="AJ12" s="251">
        <v>0</v>
      </c>
      <c r="AK12" s="251">
        <v>0</v>
      </c>
      <c r="AL12" s="251">
        <v>0</v>
      </c>
      <c r="AM12" s="251">
        <v>0</v>
      </c>
      <c r="AN12" s="251">
        <v>0</v>
      </c>
      <c r="AO12" s="251">
        <v>0</v>
      </c>
      <c r="AP12" s="251">
        <v>0</v>
      </c>
      <c r="AQ12" s="251">
        <v>0</v>
      </c>
    </row>
    <row r="13" spans="1:43" s="138" customFormat="1" x14ac:dyDescent="0.2">
      <c r="B13" s="375" t="s">
        <v>25</v>
      </c>
      <c r="C13" s="375"/>
      <c r="D13" s="254">
        <f t="shared" ref="D13:AQ13" si="2">IF(D1="","",D11*D12)</f>
        <v>0</v>
      </c>
      <c r="E13" s="254">
        <f t="shared" si="2"/>
        <v>3800</v>
      </c>
      <c r="F13" s="254">
        <f t="shared" si="2"/>
        <v>3800</v>
      </c>
      <c r="G13" s="254">
        <f t="shared" si="2"/>
        <v>3800</v>
      </c>
      <c r="H13" s="254">
        <f t="shared" si="2"/>
        <v>3800</v>
      </c>
      <c r="I13" s="254">
        <f t="shared" si="2"/>
        <v>3800</v>
      </c>
      <c r="J13" s="254">
        <f t="shared" si="2"/>
        <v>3800</v>
      </c>
      <c r="K13" s="254">
        <f t="shared" si="2"/>
        <v>3800</v>
      </c>
      <c r="L13" s="254">
        <f t="shared" si="2"/>
        <v>3800</v>
      </c>
      <c r="M13" s="254">
        <f t="shared" si="2"/>
        <v>3800</v>
      </c>
      <c r="N13" s="254">
        <f t="shared" si="2"/>
        <v>3800</v>
      </c>
      <c r="O13" s="254">
        <f t="shared" si="2"/>
        <v>3800</v>
      </c>
      <c r="P13" s="254">
        <f t="shared" si="2"/>
        <v>3800</v>
      </c>
      <c r="Q13" s="254">
        <f t="shared" si="2"/>
        <v>3800</v>
      </c>
      <c r="R13" s="254">
        <f t="shared" si="2"/>
        <v>3800</v>
      </c>
      <c r="S13" s="254">
        <f t="shared" si="2"/>
        <v>3800</v>
      </c>
      <c r="T13" s="254">
        <f t="shared" si="2"/>
        <v>3800</v>
      </c>
      <c r="U13" s="254">
        <f t="shared" si="2"/>
        <v>3800</v>
      </c>
      <c r="V13" s="254">
        <f t="shared" si="2"/>
        <v>3800</v>
      </c>
      <c r="W13" s="254">
        <f t="shared" si="2"/>
        <v>3800</v>
      </c>
      <c r="X13" s="254">
        <f t="shared" si="2"/>
        <v>3800</v>
      </c>
      <c r="Y13" s="254" t="str">
        <f t="shared" si="2"/>
        <v/>
      </c>
      <c r="Z13" s="254" t="str">
        <f t="shared" si="2"/>
        <v/>
      </c>
      <c r="AA13" s="254" t="str">
        <f t="shared" si="2"/>
        <v/>
      </c>
      <c r="AB13" s="254" t="str">
        <f t="shared" si="2"/>
        <v/>
      </c>
      <c r="AC13" s="254" t="str">
        <f t="shared" si="2"/>
        <v/>
      </c>
      <c r="AD13" s="254" t="str">
        <f t="shared" si="2"/>
        <v/>
      </c>
      <c r="AE13" s="254" t="str">
        <f t="shared" si="2"/>
        <v/>
      </c>
      <c r="AF13" s="254" t="str">
        <f t="shared" si="2"/>
        <v/>
      </c>
      <c r="AG13" s="254" t="str">
        <f t="shared" si="2"/>
        <v/>
      </c>
      <c r="AH13" s="254" t="str">
        <f t="shared" si="2"/>
        <v/>
      </c>
      <c r="AI13" s="254" t="str">
        <f t="shared" si="2"/>
        <v/>
      </c>
      <c r="AJ13" s="254" t="str">
        <f t="shared" si="2"/>
        <v/>
      </c>
      <c r="AK13" s="254" t="str">
        <f t="shared" si="2"/>
        <v/>
      </c>
      <c r="AL13" s="254" t="str">
        <f t="shared" si="2"/>
        <v/>
      </c>
      <c r="AM13" s="254" t="str">
        <f t="shared" si="2"/>
        <v/>
      </c>
      <c r="AN13" s="254" t="str">
        <f t="shared" si="2"/>
        <v/>
      </c>
      <c r="AO13" s="254" t="str">
        <f t="shared" si="2"/>
        <v/>
      </c>
      <c r="AP13" s="254" t="str">
        <f t="shared" si="2"/>
        <v/>
      </c>
      <c r="AQ13" s="254" t="str">
        <f t="shared" si="2"/>
        <v/>
      </c>
    </row>
    <row r="14" spans="1:43" s="138" customFormat="1" x14ac:dyDescent="0.2">
      <c r="B14" s="255"/>
      <c r="C14" s="255"/>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row>
    <row r="15" spans="1:43" x14ac:dyDescent="0.2">
      <c r="C15" s="255" t="s">
        <v>23</v>
      </c>
      <c r="D15" s="250">
        <v>0</v>
      </c>
      <c r="E15" s="250">
        <v>0</v>
      </c>
      <c r="F15" s="250">
        <v>0</v>
      </c>
      <c r="G15" s="250">
        <v>0</v>
      </c>
      <c r="H15" s="250">
        <v>0</v>
      </c>
      <c r="I15" s="250">
        <v>0</v>
      </c>
      <c r="J15" s="250">
        <v>0</v>
      </c>
      <c r="K15" s="250">
        <v>0</v>
      </c>
      <c r="L15" s="250">
        <v>0</v>
      </c>
      <c r="M15" s="250">
        <v>0</v>
      </c>
      <c r="N15" s="250">
        <v>0</v>
      </c>
      <c r="O15" s="250">
        <v>0</v>
      </c>
      <c r="P15" s="250">
        <v>0</v>
      </c>
      <c r="Q15" s="250">
        <v>0</v>
      </c>
      <c r="R15" s="250">
        <v>0</v>
      </c>
      <c r="S15" s="250">
        <v>0</v>
      </c>
      <c r="T15" s="250">
        <v>0</v>
      </c>
      <c r="U15" s="250">
        <v>0</v>
      </c>
      <c r="V15" s="250">
        <v>0</v>
      </c>
      <c r="W15" s="250">
        <v>0</v>
      </c>
      <c r="X15" s="250">
        <v>0</v>
      </c>
      <c r="Y15" s="250">
        <v>0</v>
      </c>
      <c r="Z15" s="250">
        <v>0</v>
      </c>
      <c r="AA15" s="250">
        <v>0</v>
      </c>
      <c r="AB15" s="250">
        <v>0</v>
      </c>
      <c r="AC15" s="250">
        <v>0</v>
      </c>
      <c r="AD15" s="250">
        <v>0</v>
      </c>
      <c r="AE15" s="250">
        <v>0</v>
      </c>
      <c r="AF15" s="250">
        <v>0</v>
      </c>
      <c r="AG15" s="250">
        <v>0</v>
      </c>
      <c r="AH15" s="250">
        <v>0</v>
      </c>
      <c r="AI15" s="250">
        <v>0</v>
      </c>
      <c r="AJ15" s="250">
        <v>0</v>
      </c>
      <c r="AK15" s="250">
        <v>0</v>
      </c>
      <c r="AL15" s="250">
        <v>0</v>
      </c>
      <c r="AM15" s="250">
        <v>0</v>
      </c>
      <c r="AN15" s="250">
        <v>0</v>
      </c>
      <c r="AO15" s="250">
        <v>0</v>
      </c>
      <c r="AP15" s="250">
        <v>0</v>
      </c>
      <c r="AQ15" s="250">
        <v>0</v>
      </c>
    </row>
    <row r="16" spans="1:43" x14ac:dyDescent="0.2">
      <c r="C16" s="255" t="s">
        <v>24</v>
      </c>
      <c r="D16" s="251">
        <v>0</v>
      </c>
      <c r="E16" s="251">
        <v>0</v>
      </c>
      <c r="F16" s="251">
        <v>0</v>
      </c>
      <c r="G16" s="251">
        <v>0</v>
      </c>
      <c r="H16" s="251">
        <v>0</v>
      </c>
      <c r="I16" s="251">
        <v>0</v>
      </c>
      <c r="J16" s="251">
        <v>0</v>
      </c>
      <c r="K16" s="251">
        <v>0</v>
      </c>
      <c r="L16" s="251">
        <v>0</v>
      </c>
      <c r="M16" s="251">
        <v>0</v>
      </c>
      <c r="N16" s="251">
        <v>0</v>
      </c>
      <c r="O16" s="251">
        <v>0</v>
      </c>
      <c r="P16" s="251">
        <v>0</v>
      </c>
      <c r="Q16" s="251">
        <v>0</v>
      </c>
      <c r="R16" s="251">
        <v>0</v>
      </c>
      <c r="S16" s="251">
        <v>0</v>
      </c>
      <c r="T16" s="251">
        <v>0</v>
      </c>
      <c r="U16" s="251">
        <v>0</v>
      </c>
      <c r="V16" s="251">
        <v>0</v>
      </c>
      <c r="W16" s="251">
        <v>0</v>
      </c>
      <c r="X16" s="251">
        <v>0</v>
      </c>
      <c r="Y16" s="251">
        <v>0</v>
      </c>
      <c r="Z16" s="251">
        <v>0</v>
      </c>
      <c r="AA16" s="251">
        <v>0</v>
      </c>
      <c r="AB16" s="251">
        <v>0</v>
      </c>
      <c r="AC16" s="251">
        <v>0</v>
      </c>
      <c r="AD16" s="251">
        <v>0</v>
      </c>
      <c r="AE16" s="251">
        <v>0</v>
      </c>
      <c r="AF16" s="251">
        <v>0</v>
      </c>
      <c r="AG16" s="251">
        <v>0</v>
      </c>
      <c r="AH16" s="251">
        <v>0</v>
      </c>
      <c r="AI16" s="251">
        <v>0</v>
      </c>
      <c r="AJ16" s="251">
        <v>0</v>
      </c>
      <c r="AK16" s="251">
        <v>0</v>
      </c>
      <c r="AL16" s="251">
        <v>0</v>
      </c>
      <c r="AM16" s="251">
        <v>0</v>
      </c>
      <c r="AN16" s="251">
        <v>0</v>
      </c>
      <c r="AO16" s="251">
        <v>0</v>
      </c>
      <c r="AP16" s="251">
        <v>0</v>
      </c>
      <c r="AQ16" s="251">
        <v>0</v>
      </c>
    </row>
    <row r="17" spans="1:43" s="138" customFormat="1" x14ac:dyDescent="0.2">
      <c r="B17" s="375" t="s">
        <v>25</v>
      </c>
      <c r="C17" s="375"/>
      <c r="D17" s="254">
        <f t="shared" ref="D17:AQ17" si="3">IF(D1="","",D15*D16)</f>
        <v>0</v>
      </c>
      <c r="E17" s="254">
        <f t="shared" si="3"/>
        <v>0</v>
      </c>
      <c r="F17" s="254">
        <f t="shared" si="3"/>
        <v>0</v>
      </c>
      <c r="G17" s="254">
        <f t="shared" si="3"/>
        <v>0</v>
      </c>
      <c r="H17" s="254">
        <f t="shared" si="3"/>
        <v>0</v>
      </c>
      <c r="I17" s="254">
        <f t="shared" si="3"/>
        <v>0</v>
      </c>
      <c r="J17" s="254">
        <f t="shared" si="3"/>
        <v>0</v>
      </c>
      <c r="K17" s="254">
        <f t="shared" si="3"/>
        <v>0</v>
      </c>
      <c r="L17" s="254">
        <f t="shared" si="3"/>
        <v>0</v>
      </c>
      <c r="M17" s="254">
        <f t="shared" si="3"/>
        <v>0</v>
      </c>
      <c r="N17" s="254">
        <f t="shared" si="3"/>
        <v>0</v>
      </c>
      <c r="O17" s="254">
        <f t="shared" si="3"/>
        <v>0</v>
      </c>
      <c r="P17" s="254">
        <f t="shared" si="3"/>
        <v>0</v>
      </c>
      <c r="Q17" s="254">
        <f t="shared" si="3"/>
        <v>0</v>
      </c>
      <c r="R17" s="254">
        <f t="shared" si="3"/>
        <v>0</v>
      </c>
      <c r="S17" s="254">
        <f t="shared" si="3"/>
        <v>0</v>
      </c>
      <c r="T17" s="254">
        <f t="shared" si="3"/>
        <v>0</v>
      </c>
      <c r="U17" s="254">
        <f t="shared" si="3"/>
        <v>0</v>
      </c>
      <c r="V17" s="254">
        <f t="shared" si="3"/>
        <v>0</v>
      </c>
      <c r="W17" s="254">
        <f t="shared" si="3"/>
        <v>0</v>
      </c>
      <c r="X17" s="254">
        <f t="shared" si="3"/>
        <v>0</v>
      </c>
      <c r="Y17" s="254" t="str">
        <f t="shared" si="3"/>
        <v/>
      </c>
      <c r="Z17" s="254" t="str">
        <f t="shared" si="3"/>
        <v/>
      </c>
      <c r="AA17" s="254" t="str">
        <f t="shared" si="3"/>
        <v/>
      </c>
      <c r="AB17" s="254" t="str">
        <f t="shared" si="3"/>
        <v/>
      </c>
      <c r="AC17" s="254" t="str">
        <f t="shared" si="3"/>
        <v/>
      </c>
      <c r="AD17" s="254" t="str">
        <f t="shared" si="3"/>
        <v/>
      </c>
      <c r="AE17" s="254" t="str">
        <f t="shared" si="3"/>
        <v/>
      </c>
      <c r="AF17" s="254" t="str">
        <f t="shared" si="3"/>
        <v/>
      </c>
      <c r="AG17" s="254" t="str">
        <f t="shared" si="3"/>
        <v/>
      </c>
      <c r="AH17" s="254" t="str">
        <f t="shared" si="3"/>
        <v/>
      </c>
      <c r="AI17" s="254" t="str">
        <f t="shared" si="3"/>
        <v/>
      </c>
      <c r="AJ17" s="254" t="str">
        <f t="shared" si="3"/>
        <v/>
      </c>
      <c r="AK17" s="254" t="str">
        <f t="shared" si="3"/>
        <v/>
      </c>
      <c r="AL17" s="254" t="str">
        <f t="shared" si="3"/>
        <v/>
      </c>
      <c r="AM17" s="254" t="str">
        <f t="shared" si="3"/>
        <v/>
      </c>
      <c r="AN17" s="254" t="str">
        <f t="shared" si="3"/>
        <v/>
      </c>
      <c r="AO17" s="254" t="str">
        <f t="shared" si="3"/>
        <v/>
      </c>
      <c r="AP17" s="254" t="str">
        <f t="shared" si="3"/>
        <v/>
      </c>
      <c r="AQ17" s="254" t="str">
        <f t="shared" si="3"/>
        <v/>
      </c>
    </row>
    <row r="18" spans="1:43" s="138" customFormat="1" x14ac:dyDescent="0.2">
      <c r="B18" s="255"/>
      <c r="C18" s="255"/>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row>
    <row r="19" spans="1:43" x14ac:dyDescent="0.2">
      <c r="C19" s="255" t="s">
        <v>23</v>
      </c>
      <c r="D19" s="250">
        <v>0</v>
      </c>
      <c r="E19" s="250">
        <v>0</v>
      </c>
      <c r="F19" s="250">
        <v>0</v>
      </c>
      <c r="G19" s="250">
        <v>0</v>
      </c>
      <c r="H19" s="250">
        <v>0</v>
      </c>
      <c r="I19" s="250">
        <v>0</v>
      </c>
      <c r="J19" s="250">
        <v>0</v>
      </c>
      <c r="K19" s="250">
        <v>0</v>
      </c>
      <c r="L19" s="250">
        <v>0</v>
      </c>
      <c r="M19" s="250">
        <v>0</v>
      </c>
      <c r="N19" s="250">
        <v>0</v>
      </c>
      <c r="O19" s="250">
        <v>0</v>
      </c>
      <c r="P19" s="250">
        <v>0</v>
      </c>
      <c r="Q19" s="250">
        <v>0</v>
      </c>
      <c r="R19" s="250">
        <v>0</v>
      </c>
      <c r="S19" s="250">
        <v>0</v>
      </c>
      <c r="T19" s="250">
        <v>0</v>
      </c>
      <c r="U19" s="250">
        <v>0</v>
      </c>
      <c r="V19" s="250">
        <v>0</v>
      </c>
      <c r="W19" s="250">
        <v>0</v>
      </c>
      <c r="X19" s="250">
        <v>0</v>
      </c>
      <c r="Y19" s="250">
        <v>0</v>
      </c>
      <c r="Z19" s="250">
        <v>0</v>
      </c>
      <c r="AA19" s="250">
        <v>0</v>
      </c>
      <c r="AB19" s="250">
        <v>0</v>
      </c>
      <c r="AC19" s="250">
        <v>0</v>
      </c>
      <c r="AD19" s="250">
        <v>0</v>
      </c>
      <c r="AE19" s="250">
        <v>0</v>
      </c>
      <c r="AF19" s="250">
        <v>0</v>
      </c>
      <c r="AG19" s="250">
        <v>0</v>
      </c>
      <c r="AH19" s="250">
        <v>0</v>
      </c>
      <c r="AI19" s="250">
        <v>0</v>
      </c>
      <c r="AJ19" s="250">
        <v>0</v>
      </c>
      <c r="AK19" s="250">
        <v>0</v>
      </c>
      <c r="AL19" s="250">
        <v>0</v>
      </c>
      <c r="AM19" s="250">
        <v>0</v>
      </c>
      <c r="AN19" s="250">
        <v>0</v>
      </c>
      <c r="AO19" s="250">
        <v>0</v>
      </c>
      <c r="AP19" s="250">
        <v>0</v>
      </c>
      <c r="AQ19" s="250">
        <v>0</v>
      </c>
    </row>
    <row r="20" spans="1:43" x14ac:dyDescent="0.2">
      <c r="C20" s="255" t="s">
        <v>24</v>
      </c>
      <c r="D20" s="251">
        <v>0</v>
      </c>
      <c r="E20" s="251">
        <v>0</v>
      </c>
      <c r="F20" s="251">
        <v>0</v>
      </c>
      <c r="G20" s="251">
        <v>0</v>
      </c>
      <c r="H20" s="251">
        <v>0</v>
      </c>
      <c r="I20" s="251">
        <v>0</v>
      </c>
      <c r="J20" s="251">
        <v>0</v>
      </c>
      <c r="K20" s="251">
        <v>0</v>
      </c>
      <c r="L20" s="251">
        <v>0</v>
      </c>
      <c r="M20" s="251">
        <v>0</v>
      </c>
      <c r="N20" s="251">
        <v>0</v>
      </c>
      <c r="O20" s="251">
        <v>0</v>
      </c>
      <c r="P20" s="251">
        <v>0</v>
      </c>
      <c r="Q20" s="251">
        <v>0</v>
      </c>
      <c r="R20" s="251">
        <v>0</v>
      </c>
      <c r="S20" s="251">
        <v>0</v>
      </c>
      <c r="T20" s="251">
        <v>0</v>
      </c>
      <c r="U20" s="251">
        <v>0</v>
      </c>
      <c r="V20" s="251">
        <v>0</v>
      </c>
      <c r="W20" s="251">
        <v>0</v>
      </c>
      <c r="X20" s="251">
        <v>0</v>
      </c>
      <c r="Y20" s="251">
        <v>0</v>
      </c>
      <c r="Z20" s="251">
        <v>0</v>
      </c>
      <c r="AA20" s="251">
        <v>0</v>
      </c>
      <c r="AB20" s="251">
        <v>0</v>
      </c>
      <c r="AC20" s="251">
        <v>0</v>
      </c>
      <c r="AD20" s="251">
        <v>0</v>
      </c>
      <c r="AE20" s="251">
        <v>0</v>
      </c>
      <c r="AF20" s="251">
        <v>0</v>
      </c>
      <c r="AG20" s="251">
        <v>0</v>
      </c>
      <c r="AH20" s="251">
        <v>0</v>
      </c>
      <c r="AI20" s="251">
        <v>0</v>
      </c>
      <c r="AJ20" s="251">
        <v>0</v>
      </c>
      <c r="AK20" s="251">
        <v>0</v>
      </c>
      <c r="AL20" s="251">
        <v>0</v>
      </c>
      <c r="AM20" s="251">
        <v>0</v>
      </c>
      <c r="AN20" s="251">
        <v>0</v>
      </c>
      <c r="AO20" s="251">
        <v>0</v>
      </c>
      <c r="AP20" s="251">
        <v>0</v>
      </c>
      <c r="AQ20" s="251">
        <v>0</v>
      </c>
    </row>
    <row r="21" spans="1:43" s="138" customFormat="1" x14ac:dyDescent="0.2">
      <c r="B21" s="375" t="s">
        <v>25</v>
      </c>
      <c r="C21" s="375"/>
      <c r="D21" s="254">
        <f t="shared" ref="D21:AQ21" si="4">IF(D1="","",D19*D20)</f>
        <v>0</v>
      </c>
      <c r="E21" s="254">
        <f t="shared" si="4"/>
        <v>0</v>
      </c>
      <c r="F21" s="254">
        <f t="shared" si="4"/>
        <v>0</v>
      </c>
      <c r="G21" s="254">
        <f t="shared" si="4"/>
        <v>0</v>
      </c>
      <c r="H21" s="254">
        <f t="shared" si="4"/>
        <v>0</v>
      </c>
      <c r="I21" s="254">
        <f t="shared" si="4"/>
        <v>0</v>
      </c>
      <c r="J21" s="254">
        <f t="shared" si="4"/>
        <v>0</v>
      </c>
      <c r="K21" s="254">
        <f t="shared" si="4"/>
        <v>0</v>
      </c>
      <c r="L21" s="254">
        <f t="shared" si="4"/>
        <v>0</v>
      </c>
      <c r="M21" s="254">
        <f t="shared" si="4"/>
        <v>0</v>
      </c>
      <c r="N21" s="254">
        <f t="shared" si="4"/>
        <v>0</v>
      </c>
      <c r="O21" s="254">
        <f t="shared" si="4"/>
        <v>0</v>
      </c>
      <c r="P21" s="254">
        <f t="shared" si="4"/>
        <v>0</v>
      </c>
      <c r="Q21" s="254">
        <f t="shared" si="4"/>
        <v>0</v>
      </c>
      <c r="R21" s="254">
        <f t="shared" si="4"/>
        <v>0</v>
      </c>
      <c r="S21" s="254">
        <f t="shared" si="4"/>
        <v>0</v>
      </c>
      <c r="T21" s="254">
        <f t="shared" si="4"/>
        <v>0</v>
      </c>
      <c r="U21" s="254">
        <f t="shared" si="4"/>
        <v>0</v>
      </c>
      <c r="V21" s="254">
        <f t="shared" si="4"/>
        <v>0</v>
      </c>
      <c r="W21" s="254">
        <f t="shared" si="4"/>
        <v>0</v>
      </c>
      <c r="X21" s="254">
        <f t="shared" si="4"/>
        <v>0</v>
      </c>
      <c r="Y21" s="254" t="str">
        <f t="shared" si="4"/>
        <v/>
      </c>
      <c r="Z21" s="254" t="str">
        <f t="shared" si="4"/>
        <v/>
      </c>
      <c r="AA21" s="254" t="str">
        <f t="shared" si="4"/>
        <v/>
      </c>
      <c r="AB21" s="254" t="str">
        <f t="shared" si="4"/>
        <v/>
      </c>
      <c r="AC21" s="254" t="str">
        <f t="shared" si="4"/>
        <v/>
      </c>
      <c r="AD21" s="254" t="str">
        <f t="shared" si="4"/>
        <v/>
      </c>
      <c r="AE21" s="254" t="str">
        <f t="shared" si="4"/>
        <v/>
      </c>
      <c r="AF21" s="254" t="str">
        <f t="shared" si="4"/>
        <v/>
      </c>
      <c r="AG21" s="254" t="str">
        <f t="shared" si="4"/>
        <v/>
      </c>
      <c r="AH21" s="254" t="str">
        <f t="shared" si="4"/>
        <v/>
      </c>
      <c r="AI21" s="254" t="str">
        <f t="shared" si="4"/>
        <v/>
      </c>
      <c r="AJ21" s="254" t="str">
        <f t="shared" si="4"/>
        <v/>
      </c>
      <c r="AK21" s="254" t="str">
        <f t="shared" si="4"/>
        <v/>
      </c>
      <c r="AL21" s="254" t="str">
        <f t="shared" si="4"/>
        <v/>
      </c>
      <c r="AM21" s="254" t="str">
        <f t="shared" si="4"/>
        <v/>
      </c>
      <c r="AN21" s="254" t="str">
        <f t="shared" si="4"/>
        <v/>
      </c>
      <c r="AO21" s="254" t="str">
        <f t="shared" si="4"/>
        <v/>
      </c>
      <c r="AP21" s="254" t="str">
        <f t="shared" si="4"/>
        <v/>
      </c>
      <c r="AQ21" s="254" t="str">
        <f t="shared" si="4"/>
        <v/>
      </c>
    </row>
    <row r="22" spans="1:43" s="138" customFormat="1" x14ac:dyDescent="0.2">
      <c r="B22" s="255"/>
      <c r="C22" s="255"/>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row>
    <row r="23" spans="1:43" x14ac:dyDescent="0.2">
      <c r="C23" s="255" t="s">
        <v>23</v>
      </c>
      <c r="D23" s="250">
        <v>0</v>
      </c>
      <c r="E23" s="250">
        <v>0</v>
      </c>
      <c r="F23" s="250">
        <v>0</v>
      </c>
      <c r="G23" s="250">
        <v>0</v>
      </c>
      <c r="H23" s="250">
        <v>0</v>
      </c>
      <c r="I23" s="250">
        <v>0</v>
      </c>
      <c r="J23" s="250">
        <v>0</v>
      </c>
      <c r="K23" s="250">
        <v>0</v>
      </c>
      <c r="L23" s="250">
        <v>0</v>
      </c>
      <c r="M23" s="250">
        <v>0</v>
      </c>
      <c r="N23" s="250">
        <v>0</v>
      </c>
      <c r="O23" s="250">
        <v>0</v>
      </c>
      <c r="P23" s="250">
        <v>0</v>
      </c>
      <c r="Q23" s="250">
        <v>0</v>
      </c>
      <c r="R23" s="250">
        <v>0</v>
      </c>
      <c r="S23" s="250">
        <v>0</v>
      </c>
      <c r="T23" s="250">
        <v>0</v>
      </c>
      <c r="U23" s="250">
        <v>0</v>
      </c>
      <c r="V23" s="250">
        <v>0</v>
      </c>
      <c r="W23" s="250">
        <v>0</v>
      </c>
      <c r="X23" s="250">
        <v>0</v>
      </c>
      <c r="Y23" s="250">
        <v>0</v>
      </c>
      <c r="Z23" s="250">
        <v>0</v>
      </c>
      <c r="AA23" s="250">
        <v>0</v>
      </c>
      <c r="AB23" s="250">
        <v>0</v>
      </c>
      <c r="AC23" s="250">
        <v>0</v>
      </c>
      <c r="AD23" s="250">
        <v>0</v>
      </c>
      <c r="AE23" s="250">
        <v>0</v>
      </c>
      <c r="AF23" s="250">
        <v>0</v>
      </c>
      <c r="AG23" s="250">
        <v>0</v>
      </c>
      <c r="AH23" s="250">
        <v>0</v>
      </c>
      <c r="AI23" s="250">
        <v>0</v>
      </c>
      <c r="AJ23" s="250">
        <v>0</v>
      </c>
      <c r="AK23" s="250">
        <v>0</v>
      </c>
      <c r="AL23" s="250">
        <v>0</v>
      </c>
      <c r="AM23" s="250">
        <v>0</v>
      </c>
      <c r="AN23" s="250">
        <v>0</v>
      </c>
      <c r="AO23" s="250">
        <v>0</v>
      </c>
      <c r="AP23" s="250">
        <v>0</v>
      </c>
      <c r="AQ23" s="250">
        <v>0</v>
      </c>
    </row>
    <row r="24" spans="1:43" x14ac:dyDescent="0.2">
      <c r="C24" s="255" t="s">
        <v>24</v>
      </c>
      <c r="D24" s="251">
        <v>0</v>
      </c>
      <c r="E24" s="251">
        <v>0</v>
      </c>
      <c r="F24" s="251">
        <v>0</v>
      </c>
      <c r="G24" s="251">
        <v>0</v>
      </c>
      <c r="H24" s="251">
        <v>0</v>
      </c>
      <c r="I24" s="251">
        <v>0</v>
      </c>
      <c r="J24" s="251">
        <v>0</v>
      </c>
      <c r="K24" s="251">
        <v>0</v>
      </c>
      <c r="L24" s="251">
        <v>0</v>
      </c>
      <c r="M24" s="251">
        <v>0</v>
      </c>
      <c r="N24" s="251">
        <v>0</v>
      </c>
      <c r="O24" s="251">
        <v>0</v>
      </c>
      <c r="P24" s="251">
        <v>0</v>
      </c>
      <c r="Q24" s="251">
        <v>0</v>
      </c>
      <c r="R24" s="251">
        <v>0</v>
      </c>
      <c r="S24" s="251">
        <v>0</v>
      </c>
      <c r="T24" s="251">
        <v>0</v>
      </c>
      <c r="U24" s="251">
        <v>0</v>
      </c>
      <c r="V24" s="251">
        <v>0</v>
      </c>
      <c r="W24" s="251">
        <v>0</v>
      </c>
      <c r="X24" s="251">
        <v>0</v>
      </c>
      <c r="Y24" s="251">
        <v>0</v>
      </c>
      <c r="Z24" s="251">
        <v>0</v>
      </c>
      <c r="AA24" s="251">
        <v>0</v>
      </c>
      <c r="AB24" s="251">
        <v>0</v>
      </c>
      <c r="AC24" s="251">
        <v>0</v>
      </c>
      <c r="AD24" s="251">
        <v>0</v>
      </c>
      <c r="AE24" s="251">
        <v>0</v>
      </c>
      <c r="AF24" s="251">
        <v>0</v>
      </c>
      <c r="AG24" s="251">
        <v>0</v>
      </c>
      <c r="AH24" s="251">
        <v>0</v>
      </c>
      <c r="AI24" s="251">
        <v>0</v>
      </c>
      <c r="AJ24" s="251">
        <v>0</v>
      </c>
      <c r="AK24" s="251">
        <v>0</v>
      </c>
      <c r="AL24" s="251">
        <v>0</v>
      </c>
      <c r="AM24" s="251">
        <v>0</v>
      </c>
      <c r="AN24" s="251">
        <v>0</v>
      </c>
      <c r="AO24" s="251">
        <v>0</v>
      </c>
      <c r="AP24" s="251">
        <v>0</v>
      </c>
      <c r="AQ24" s="251">
        <v>0</v>
      </c>
    </row>
    <row r="25" spans="1:43" s="138" customFormat="1" x14ac:dyDescent="0.2">
      <c r="B25" s="375" t="s">
        <v>25</v>
      </c>
      <c r="C25" s="375"/>
      <c r="D25" s="254">
        <f t="shared" ref="D25:AQ25" si="5">IF(D1="","",D23*D24)</f>
        <v>0</v>
      </c>
      <c r="E25" s="254">
        <f t="shared" si="5"/>
        <v>0</v>
      </c>
      <c r="F25" s="254">
        <f t="shared" si="5"/>
        <v>0</v>
      </c>
      <c r="G25" s="254">
        <f t="shared" si="5"/>
        <v>0</v>
      </c>
      <c r="H25" s="254">
        <f t="shared" si="5"/>
        <v>0</v>
      </c>
      <c r="I25" s="254">
        <f t="shared" si="5"/>
        <v>0</v>
      </c>
      <c r="J25" s="254">
        <f t="shared" si="5"/>
        <v>0</v>
      </c>
      <c r="K25" s="254">
        <f t="shared" si="5"/>
        <v>0</v>
      </c>
      <c r="L25" s="254">
        <f t="shared" si="5"/>
        <v>0</v>
      </c>
      <c r="M25" s="254">
        <f t="shared" si="5"/>
        <v>0</v>
      </c>
      <c r="N25" s="254">
        <f t="shared" si="5"/>
        <v>0</v>
      </c>
      <c r="O25" s="254">
        <f t="shared" si="5"/>
        <v>0</v>
      </c>
      <c r="P25" s="254">
        <f t="shared" si="5"/>
        <v>0</v>
      </c>
      <c r="Q25" s="254">
        <f t="shared" si="5"/>
        <v>0</v>
      </c>
      <c r="R25" s="254">
        <f t="shared" si="5"/>
        <v>0</v>
      </c>
      <c r="S25" s="254">
        <f t="shared" si="5"/>
        <v>0</v>
      </c>
      <c r="T25" s="254">
        <f t="shared" si="5"/>
        <v>0</v>
      </c>
      <c r="U25" s="254">
        <f t="shared" si="5"/>
        <v>0</v>
      </c>
      <c r="V25" s="254">
        <f t="shared" si="5"/>
        <v>0</v>
      </c>
      <c r="W25" s="254">
        <f t="shared" si="5"/>
        <v>0</v>
      </c>
      <c r="X25" s="254">
        <f t="shared" si="5"/>
        <v>0</v>
      </c>
      <c r="Y25" s="254" t="str">
        <f t="shared" si="5"/>
        <v/>
      </c>
      <c r="Z25" s="254" t="str">
        <f t="shared" si="5"/>
        <v/>
      </c>
      <c r="AA25" s="254" t="str">
        <f t="shared" si="5"/>
        <v/>
      </c>
      <c r="AB25" s="254" t="str">
        <f t="shared" si="5"/>
        <v/>
      </c>
      <c r="AC25" s="254" t="str">
        <f t="shared" si="5"/>
        <v/>
      </c>
      <c r="AD25" s="254" t="str">
        <f t="shared" si="5"/>
        <v/>
      </c>
      <c r="AE25" s="254" t="str">
        <f t="shared" si="5"/>
        <v/>
      </c>
      <c r="AF25" s="254" t="str">
        <f t="shared" si="5"/>
        <v/>
      </c>
      <c r="AG25" s="254" t="str">
        <f t="shared" si="5"/>
        <v/>
      </c>
      <c r="AH25" s="254" t="str">
        <f t="shared" si="5"/>
        <v/>
      </c>
      <c r="AI25" s="254" t="str">
        <f t="shared" si="5"/>
        <v/>
      </c>
      <c r="AJ25" s="254" t="str">
        <f t="shared" si="5"/>
        <v/>
      </c>
      <c r="AK25" s="254" t="str">
        <f t="shared" si="5"/>
        <v/>
      </c>
      <c r="AL25" s="254" t="str">
        <f t="shared" si="5"/>
        <v/>
      </c>
      <c r="AM25" s="254" t="str">
        <f t="shared" si="5"/>
        <v/>
      </c>
      <c r="AN25" s="254" t="str">
        <f t="shared" si="5"/>
        <v/>
      </c>
      <c r="AO25" s="254" t="str">
        <f t="shared" si="5"/>
        <v/>
      </c>
      <c r="AP25" s="254" t="str">
        <f t="shared" si="5"/>
        <v/>
      </c>
      <c r="AQ25" s="254" t="str">
        <f t="shared" si="5"/>
        <v/>
      </c>
    </row>
    <row r="26" spans="1:43" s="138" customFormat="1" x14ac:dyDescent="0.2">
      <c r="B26" s="255"/>
      <c r="C26" s="255"/>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row>
    <row r="27" spans="1:43" s="184" customFormat="1" x14ac:dyDescent="0.2">
      <c r="A27" s="256" t="s">
        <v>243</v>
      </c>
      <c r="B27" s="50"/>
      <c r="C27" s="50"/>
      <c r="D27" s="257">
        <f>IF(D1="","",(D5+D9+D13+D17+D21+D25))</f>
        <v>0</v>
      </c>
      <c r="E27" s="257">
        <f t="shared" ref="E27:AM27" si="6">IF(E1="","",(E5+E9+E13+E17+E21+E25))</f>
        <v>26267</v>
      </c>
      <c r="F27" s="257">
        <f t="shared" si="6"/>
        <v>26267</v>
      </c>
      <c r="G27" s="257">
        <f t="shared" si="6"/>
        <v>26267</v>
      </c>
      <c r="H27" s="257">
        <f t="shared" si="6"/>
        <v>26267</v>
      </c>
      <c r="I27" s="257">
        <f t="shared" si="6"/>
        <v>26267</v>
      </c>
      <c r="J27" s="257">
        <f t="shared" si="6"/>
        <v>26267</v>
      </c>
      <c r="K27" s="257">
        <f t="shared" si="6"/>
        <v>26267</v>
      </c>
      <c r="L27" s="257">
        <f t="shared" si="6"/>
        <v>26267</v>
      </c>
      <c r="M27" s="257">
        <f t="shared" si="6"/>
        <v>26267</v>
      </c>
      <c r="N27" s="257">
        <f t="shared" si="6"/>
        <v>26267</v>
      </c>
      <c r="O27" s="257">
        <f t="shared" si="6"/>
        <v>26267</v>
      </c>
      <c r="P27" s="257">
        <f t="shared" si="6"/>
        <v>26267</v>
      </c>
      <c r="Q27" s="257">
        <f t="shared" si="6"/>
        <v>26267</v>
      </c>
      <c r="R27" s="257">
        <f t="shared" si="6"/>
        <v>26267</v>
      </c>
      <c r="S27" s="257">
        <f t="shared" si="6"/>
        <v>26267</v>
      </c>
      <c r="T27" s="257">
        <f t="shared" si="6"/>
        <v>26267</v>
      </c>
      <c r="U27" s="257">
        <f t="shared" si="6"/>
        <v>26267</v>
      </c>
      <c r="V27" s="257">
        <f t="shared" si="6"/>
        <v>26267</v>
      </c>
      <c r="W27" s="257">
        <f t="shared" si="6"/>
        <v>26267</v>
      </c>
      <c r="X27" s="257">
        <f t="shared" si="6"/>
        <v>26267</v>
      </c>
      <c r="Y27" s="257" t="str">
        <f t="shared" si="6"/>
        <v/>
      </c>
      <c r="Z27" s="257" t="str">
        <f t="shared" si="6"/>
        <v/>
      </c>
      <c r="AA27" s="257" t="str">
        <f t="shared" si="6"/>
        <v/>
      </c>
      <c r="AB27" s="257" t="str">
        <f t="shared" si="6"/>
        <v/>
      </c>
      <c r="AC27" s="257" t="str">
        <f t="shared" si="6"/>
        <v/>
      </c>
      <c r="AD27" s="257" t="str">
        <f t="shared" si="6"/>
        <v/>
      </c>
      <c r="AE27" s="257" t="str">
        <f t="shared" si="6"/>
        <v/>
      </c>
      <c r="AF27" s="257" t="str">
        <f t="shared" si="6"/>
        <v/>
      </c>
      <c r="AG27" s="257" t="str">
        <f t="shared" si="6"/>
        <v/>
      </c>
      <c r="AH27" s="257" t="str">
        <f t="shared" si="6"/>
        <v/>
      </c>
      <c r="AI27" s="257" t="str">
        <f t="shared" si="6"/>
        <v/>
      </c>
      <c r="AJ27" s="257" t="str">
        <f t="shared" si="6"/>
        <v/>
      </c>
      <c r="AK27" s="257" t="str">
        <f t="shared" si="6"/>
        <v/>
      </c>
      <c r="AL27" s="257" t="str">
        <f t="shared" si="6"/>
        <v/>
      </c>
      <c r="AM27" s="257" t="str">
        <f t="shared" si="6"/>
        <v/>
      </c>
      <c r="AN27" s="257" t="str">
        <f t="shared" ref="AN27:AQ27" si="7">IF(AN1="","",AN5+AN9+AN13+AN17+AN21+AN25)</f>
        <v/>
      </c>
      <c r="AO27" s="257" t="str">
        <f t="shared" si="7"/>
        <v/>
      </c>
      <c r="AP27" s="257" t="str">
        <f t="shared" si="7"/>
        <v/>
      </c>
      <c r="AQ27" s="257" t="str">
        <f t="shared" si="7"/>
        <v/>
      </c>
    </row>
    <row r="28" spans="1:43" s="184" customFormat="1" x14ac:dyDescent="0.2">
      <c r="A28" s="256"/>
      <c r="B28" s="50"/>
      <c r="C28" s="50"/>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257"/>
      <c r="AD28" s="257"/>
      <c r="AE28" s="257"/>
      <c r="AF28" s="257"/>
      <c r="AG28" s="257"/>
      <c r="AH28" s="257"/>
      <c r="AI28" s="257"/>
      <c r="AJ28" s="257"/>
      <c r="AK28" s="257"/>
      <c r="AL28" s="257"/>
      <c r="AM28" s="257"/>
      <c r="AN28" s="257"/>
      <c r="AO28" s="257"/>
      <c r="AP28" s="257"/>
      <c r="AQ28" s="257"/>
    </row>
    <row r="29" spans="1:43" x14ac:dyDescent="0.2">
      <c r="A29" s="315" t="s">
        <v>244</v>
      </c>
      <c r="D29" s="314">
        <f>IF(D1="","",(D5+D9+D13+D17+D21+D25)*(1-$C32))</f>
        <v>0</v>
      </c>
      <c r="E29" s="314">
        <f t="shared" ref="E29:AM29" si="8">IF(E1="","",(E5+E9+E13+E17+E21+E25)*(1-$C32))</f>
        <v>0</v>
      </c>
      <c r="F29" s="314">
        <f t="shared" si="8"/>
        <v>0</v>
      </c>
      <c r="G29" s="314">
        <f t="shared" si="8"/>
        <v>0</v>
      </c>
      <c r="H29" s="314">
        <f t="shared" si="8"/>
        <v>0</v>
      </c>
      <c r="I29" s="314">
        <f t="shared" si="8"/>
        <v>0</v>
      </c>
      <c r="J29" s="314">
        <f t="shared" si="8"/>
        <v>0</v>
      </c>
      <c r="K29" s="314">
        <f t="shared" si="8"/>
        <v>0</v>
      </c>
      <c r="L29" s="314">
        <f t="shared" si="8"/>
        <v>0</v>
      </c>
      <c r="M29" s="314">
        <f t="shared" si="8"/>
        <v>0</v>
      </c>
      <c r="N29" s="314">
        <f t="shared" si="8"/>
        <v>0</v>
      </c>
      <c r="O29" s="314">
        <f t="shared" si="8"/>
        <v>0</v>
      </c>
      <c r="P29" s="314">
        <f t="shared" si="8"/>
        <v>0</v>
      </c>
      <c r="Q29" s="314">
        <f t="shared" si="8"/>
        <v>0</v>
      </c>
      <c r="R29" s="314">
        <f t="shared" si="8"/>
        <v>0</v>
      </c>
      <c r="S29" s="314">
        <f t="shared" si="8"/>
        <v>0</v>
      </c>
      <c r="T29" s="314">
        <f t="shared" si="8"/>
        <v>0</v>
      </c>
      <c r="U29" s="314">
        <f t="shared" si="8"/>
        <v>0</v>
      </c>
      <c r="V29" s="314">
        <f t="shared" si="8"/>
        <v>0</v>
      </c>
      <c r="W29" s="314">
        <f t="shared" si="8"/>
        <v>0</v>
      </c>
      <c r="X29" s="314">
        <f t="shared" si="8"/>
        <v>0</v>
      </c>
      <c r="Y29" s="314" t="str">
        <f t="shared" si="8"/>
        <v/>
      </c>
      <c r="Z29" s="314" t="str">
        <f t="shared" si="8"/>
        <v/>
      </c>
      <c r="AA29" s="314" t="str">
        <f t="shared" si="8"/>
        <v/>
      </c>
      <c r="AB29" s="314" t="str">
        <f t="shared" si="8"/>
        <v/>
      </c>
      <c r="AC29" s="314" t="str">
        <f t="shared" si="8"/>
        <v/>
      </c>
      <c r="AD29" s="314" t="str">
        <f t="shared" si="8"/>
        <v/>
      </c>
      <c r="AE29" s="314" t="str">
        <f t="shared" si="8"/>
        <v/>
      </c>
      <c r="AF29" s="314" t="str">
        <f t="shared" si="8"/>
        <v/>
      </c>
      <c r="AG29" s="314" t="str">
        <f t="shared" si="8"/>
        <v/>
      </c>
      <c r="AH29" s="314" t="str">
        <f t="shared" si="8"/>
        <v/>
      </c>
      <c r="AI29" s="314" t="str">
        <f t="shared" si="8"/>
        <v/>
      </c>
      <c r="AJ29" s="314" t="str">
        <f t="shared" si="8"/>
        <v/>
      </c>
      <c r="AK29" s="314" t="str">
        <f t="shared" si="8"/>
        <v/>
      </c>
      <c r="AL29" s="314" t="str">
        <f t="shared" si="8"/>
        <v/>
      </c>
      <c r="AM29" s="314" t="str">
        <f t="shared" si="8"/>
        <v/>
      </c>
    </row>
    <row r="32" spans="1:43" ht="36.75" customHeight="1" x14ac:dyDescent="0.2">
      <c r="A32" s="377" t="s">
        <v>242</v>
      </c>
      <c r="B32" s="377"/>
      <c r="C32" s="313">
        <v>1</v>
      </c>
      <c r="D32" s="316"/>
    </row>
    <row r="33" spans="1:5" ht="13.5" customHeight="1" x14ac:dyDescent="0.2">
      <c r="A33" s="312"/>
      <c r="B33" s="312"/>
      <c r="C33" s="316"/>
      <c r="D33" s="316"/>
    </row>
    <row r="34" spans="1:5" ht="15.75" x14ac:dyDescent="0.25">
      <c r="A34" s="376" t="b">
        <f>IF((OR(C32&gt;100%,C32&lt;0%)),"Úspory sa uvádzajú v intervale 0% - 100%")</f>
        <v>0</v>
      </c>
      <c r="B34" s="376"/>
      <c r="C34" s="376"/>
      <c r="D34" s="376"/>
    </row>
    <row r="42" spans="1:5" x14ac:dyDescent="0.2">
      <c r="E42" s="253"/>
    </row>
    <row r="50" spans="15:15" x14ac:dyDescent="0.2">
      <c r="O50" s="253"/>
    </row>
  </sheetData>
  <mergeCells count="8">
    <mergeCell ref="A34:D34"/>
    <mergeCell ref="A32:B32"/>
    <mergeCell ref="B5:C5"/>
    <mergeCell ref="B9:C9"/>
    <mergeCell ref="B13:C13"/>
    <mergeCell ref="B17:C17"/>
    <mergeCell ref="B21:C21"/>
    <mergeCell ref="B25:C25"/>
  </mergeCells>
  <conditionalFormatting sqref="Y3:AM3">
    <cfRule type="expression" dxfId="39" priority="39">
      <formula>Y$1=""</formula>
    </cfRule>
  </conditionalFormatting>
  <conditionalFormatting sqref="AN3:AQ3">
    <cfRule type="expression" dxfId="38" priority="38">
      <formula>AN$1=""</formula>
    </cfRule>
  </conditionalFormatting>
  <conditionalFormatting sqref="Y4:AM4">
    <cfRule type="expression" dxfId="37" priority="37">
      <formula>Y$1=""</formula>
    </cfRule>
  </conditionalFormatting>
  <conditionalFormatting sqref="AN4:AQ4">
    <cfRule type="expression" dxfId="36" priority="36">
      <formula>AN$1=""</formula>
    </cfRule>
  </conditionalFormatting>
  <conditionalFormatting sqref="Y7:AQ7">
    <cfRule type="expression" dxfId="35" priority="34">
      <formula>Y$1=""</formula>
    </cfRule>
  </conditionalFormatting>
  <conditionalFormatting sqref="Y8:AQ8">
    <cfRule type="expression" dxfId="34" priority="32">
      <formula>Y$1=""</formula>
    </cfRule>
  </conditionalFormatting>
  <conditionalFormatting sqref="Y11:AQ11">
    <cfRule type="expression" dxfId="33" priority="30">
      <formula>Y$1=""</formula>
    </cfRule>
  </conditionalFormatting>
  <conditionalFormatting sqref="Y12:AQ12">
    <cfRule type="expression" dxfId="32" priority="28">
      <formula>Y$1=""</formula>
    </cfRule>
  </conditionalFormatting>
  <conditionalFormatting sqref="D15">
    <cfRule type="expression" dxfId="31" priority="27">
      <formula>D$1=""</formula>
    </cfRule>
  </conditionalFormatting>
  <conditionalFormatting sqref="E15:AQ15">
    <cfRule type="expression" dxfId="30" priority="26">
      <formula>E$1=""</formula>
    </cfRule>
  </conditionalFormatting>
  <conditionalFormatting sqref="D16">
    <cfRule type="expression" dxfId="29" priority="25">
      <formula>D$1=""</formula>
    </cfRule>
  </conditionalFormatting>
  <conditionalFormatting sqref="E16:AQ16">
    <cfRule type="expression" dxfId="28" priority="24">
      <formula>E$1=""</formula>
    </cfRule>
  </conditionalFormatting>
  <conditionalFormatting sqref="D19">
    <cfRule type="expression" dxfId="27" priority="23">
      <formula>D$1=""</formula>
    </cfRule>
  </conditionalFormatting>
  <conditionalFormatting sqref="E19:AQ19">
    <cfRule type="expression" dxfId="26" priority="22">
      <formula>E$1=""</formula>
    </cfRule>
  </conditionalFormatting>
  <conditionalFormatting sqref="D20">
    <cfRule type="expression" dxfId="25" priority="21">
      <formula>D$1=""</formula>
    </cfRule>
  </conditionalFormatting>
  <conditionalFormatting sqref="E20:AQ20">
    <cfRule type="expression" dxfId="24" priority="20">
      <formula>E$1=""</formula>
    </cfRule>
  </conditionalFormatting>
  <conditionalFormatting sqref="D23">
    <cfRule type="expression" dxfId="23" priority="19">
      <formula>D$1=""</formula>
    </cfRule>
  </conditionalFormatting>
  <conditionalFormatting sqref="E23:AQ23">
    <cfRule type="expression" dxfId="22" priority="18">
      <formula>E$1=""</formula>
    </cfRule>
  </conditionalFormatting>
  <conditionalFormatting sqref="D24:M24">
    <cfRule type="expression" dxfId="21" priority="17">
      <formula>D$1=""</formula>
    </cfRule>
  </conditionalFormatting>
  <conditionalFormatting sqref="E24:AQ24">
    <cfRule type="expression" dxfId="20" priority="16">
      <formula>E$1=""</formula>
    </cfRule>
  </conditionalFormatting>
  <conditionalFormatting sqref="C32">
    <cfRule type="cellIs" dxfId="19" priority="14" operator="lessThan">
      <formula>0</formula>
    </cfRule>
    <cfRule type="cellIs" dxfId="18" priority="15" operator="greaterThan">
      <formula>1</formula>
    </cfRule>
  </conditionalFormatting>
  <conditionalFormatting sqref="A34:D34">
    <cfRule type="containsText" dxfId="17" priority="13" operator="containsText" text="FALSE">
      <formula>NOT(ISERROR(SEARCH("FALSE",A34)))</formula>
    </cfRule>
  </conditionalFormatting>
  <conditionalFormatting sqref="D3:X3">
    <cfRule type="expression" dxfId="16" priority="12">
      <formula>D$1=""</formula>
    </cfRule>
  </conditionalFormatting>
  <conditionalFormatting sqref="D4:X4">
    <cfRule type="expression" dxfId="15" priority="11">
      <formula>D$1=""</formula>
    </cfRule>
  </conditionalFormatting>
  <conditionalFormatting sqref="D7">
    <cfRule type="expression" dxfId="14" priority="10">
      <formula>D$1=""</formula>
    </cfRule>
  </conditionalFormatting>
  <conditionalFormatting sqref="D8">
    <cfRule type="expression" dxfId="13" priority="9">
      <formula>D$1=""</formula>
    </cfRule>
  </conditionalFormatting>
  <conditionalFormatting sqref="E7:X7">
    <cfRule type="expression" dxfId="12" priority="8">
      <formula>E$1=""</formula>
    </cfRule>
  </conditionalFormatting>
  <conditionalFormatting sqref="E8">
    <cfRule type="expression" dxfId="11" priority="7">
      <formula>E$1=""</formula>
    </cfRule>
  </conditionalFormatting>
  <conditionalFormatting sqref="F8">
    <cfRule type="expression" dxfId="10" priority="6">
      <formula>F$1=""</formula>
    </cfRule>
  </conditionalFormatting>
  <conditionalFormatting sqref="G8:X8">
    <cfRule type="expression" dxfId="9" priority="5">
      <formula>G$1=""</formula>
    </cfRule>
  </conditionalFormatting>
  <conditionalFormatting sqref="D11">
    <cfRule type="expression" dxfId="8" priority="4">
      <formula>D$1=""</formula>
    </cfRule>
  </conditionalFormatting>
  <conditionalFormatting sqref="E11:X11">
    <cfRule type="expression" dxfId="7" priority="3">
      <formula>E$1=""</formula>
    </cfRule>
  </conditionalFormatting>
  <conditionalFormatting sqref="D12">
    <cfRule type="expression" dxfId="6" priority="2">
      <formula>D$1=""</formula>
    </cfRule>
  </conditionalFormatting>
  <conditionalFormatting sqref="E12:X12">
    <cfRule type="expression" dxfId="5" priority="1">
      <formula>E$1=""</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7">
    <tabColor indexed="43"/>
  </sheetPr>
  <dimension ref="A1:IQ40"/>
  <sheetViews>
    <sheetView showGridLines="0" zoomScale="85" zoomScaleNormal="85" workbookViewId="0">
      <selection activeCell="B8" sqref="B8"/>
    </sheetView>
  </sheetViews>
  <sheetFormatPr defaultColWidth="9.140625" defaultRowHeight="12.75" x14ac:dyDescent="0.2"/>
  <cols>
    <col min="1" max="1" width="22.28515625" style="138" customWidth="1"/>
    <col min="2" max="16384" width="9.140625" style="182"/>
  </cols>
  <sheetData>
    <row r="1" spans="1:251" s="138" customFormat="1" x14ac:dyDescent="0.2">
      <c r="A1" s="35" t="s">
        <v>115</v>
      </c>
      <c r="B1" s="162">
        <f>'Peňažné toky projektu'!B18</f>
        <v>2016</v>
      </c>
      <c r="C1" s="162">
        <f>'Peňažné toky projektu'!C18</f>
        <v>2017</v>
      </c>
      <c r="D1" s="162">
        <f>'Peňažné toky projektu'!D18</f>
        <v>2018</v>
      </c>
      <c r="E1" s="162">
        <f>'Peňažné toky projektu'!E18</f>
        <v>2019</v>
      </c>
      <c r="F1" s="162">
        <f>'Peňažné toky projektu'!F18</f>
        <v>2020</v>
      </c>
      <c r="G1" s="162">
        <f>'Peňažné toky projektu'!G18</f>
        <v>2021</v>
      </c>
      <c r="H1" s="162">
        <f>'Peňažné toky projektu'!H18</f>
        <v>2022</v>
      </c>
      <c r="I1" s="162">
        <f>'Peňažné toky projektu'!I18</f>
        <v>2023</v>
      </c>
      <c r="J1" s="162">
        <f>'Peňažné toky projektu'!J18</f>
        <v>2024</v>
      </c>
      <c r="K1" s="162">
        <f>'Peňažné toky projektu'!K18</f>
        <v>2025</v>
      </c>
      <c r="L1" s="162">
        <f>'Peňažné toky projektu'!L18</f>
        <v>2026</v>
      </c>
      <c r="M1" s="162">
        <f>'Peňažné toky projektu'!M18</f>
        <v>2027</v>
      </c>
      <c r="N1" s="162">
        <f>'Peňažné toky projektu'!N18</f>
        <v>2028</v>
      </c>
      <c r="O1" s="162">
        <f>'Peňažné toky projektu'!O18</f>
        <v>2029</v>
      </c>
      <c r="P1" s="162">
        <f>'Peňažné toky projektu'!P18</f>
        <v>2030</v>
      </c>
      <c r="Q1" s="162">
        <f>'Peňažné toky projektu'!Q18</f>
        <v>2031</v>
      </c>
      <c r="R1" s="162">
        <f>'Peňažné toky projektu'!R18</f>
        <v>2032</v>
      </c>
      <c r="S1" s="162">
        <f>'Peňažné toky projektu'!S18</f>
        <v>2033</v>
      </c>
      <c r="T1" s="162">
        <f>'Peňažné toky projektu'!T18</f>
        <v>2034</v>
      </c>
      <c r="U1" s="162">
        <f>'Peňažné toky projektu'!U18</f>
        <v>2035</v>
      </c>
      <c r="V1" s="162">
        <f>'Peňažné toky projektu'!V18</f>
        <v>2036</v>
      </c>
      <c r="W1" s="162" t="str">
        <f>'Peňažné toky projektu'!W18</f>
        <v/>
      </c>
      <c r="X1" s="162" t="str">
        <f>'Peňažné toky projektu'!X18</f>
        <v/>
      </c>
      <c r="Y1" s="162" t="str">
        <f>'Peňažné toky projektu'!Y18</f>
        <v/>
      </c>
      <c r="Z1" s="162" t="str">
        <f>'Peňažné toky projektu'!Z18</f>
        <v/>
      </c>
      <c r="AA1" s="162" t="str">
        <f>'Peňažné toky projektu'!AA18</f>
        <v/>
      </c>
      <c r="AB1" s="162" t="str">
        <f>'Peňažné toky projektu'!AB18</f>
        <v/>
      </c>
      <c r="AC1" s="162" t="str">
        <f>'Peňažné toky projektu'!AC18</f>
        <v/>
      </c>
      <c r="AD1" s="162" t="str">
        <f>'Peňažné toky projektu'!AD18</f>
        <v/>
      </c>
      <c r="AE1" s="162" t="str">
        <f>'Peňažné toky projektu'!AE18</f>
        <v/>
      </c>
      <c r="AF1" s="162" t="str">
        <f>'Peňažné toky projektu'!AF18</f>
        <v/>
      </c>
      <c r="AG1" s="162" t="str">
        <f>'Peňažné toky projektu'!AG18</f>
        <v/>
      </c>
      <c r="AH1" s="162" t="str">
        <f>'Peňažné toky projektu'!AH18</f>
        <v/>
      </c>
      <c r="AI1" s="162" t="str">
        <f>'Peňažné toky projektu'!AI18</f>
        <v/>
      </c>
      <c r="AJ1" s="162" t="str">
        <f>'Peňažné toky projektu'!AJ18</f>
        <v/>
      </c>
      <c r="AK1" s="162" t="str">
        <f>'Peňažné toky projektu'!AK18</f>
        <v/>
      </c>
      <c r="AL1" s="162" t="str">
        <f>'Peňažné toky projektu'!AL18</f>
        <v/>
      </c>
      <c r="AM1" s="162" t="str">
        <f>'Peňažné toky projektu'!AM18</f>
        <v/>
      </c>
      <c r="AN1" s="162" t="str">
        <f>'Peňažné toky projektu'!AN18</f>
        <v/>
      </c>
      <c r="AO1" s="162" t="str">
        <f>'Peňažné toky projektu'!AO18</f>
        <v/>
      </c>
    </row>
    <row r="2" spans="1:251" s="138" customFormat="1" x14ac:dyDescent="0.2">
      <c r="A2" s="247"/>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c r="AF2" s="183"/>
      <c r="AG2" s="183"/>
      <c r="AH2" s="183"/>
      <c r="AI2" s="183"/>
      <c r="AJ2" s="183"/>
      <c r="AK2" s="183"/>
      <c r="AL2" s="183"/>
      <c r="AM2" s="183"/>
      <c r="AN2" s="183"/>
      <c r="AO2" s="183"/>
    </row>
    <row r="3" spans="1:251" s="138" customFormat="1" ht="33" hidden="1" customHeight="1" x14ac:dyDescent="0.2">
      <c r="A3" s="178" t="s">
        <v>88</v>
      </c>
      <c r="B3" s="67">
        <f>IF(B1="","",B14-B8)</f>
        <v>-38119.279999999999</v>
      </c>
      <c r="C3" s="67">
        <f t="shared" ref="C3:L3" si="0">IF(C1="","",C14-C8)</f>
        <v>11880.72</v>
      </c>
      <c r="D3" s="67">
        <f t="shared" si="0"/>
        <v>11880.720000000001</v>
      </c>
      <c r="E3" s="67">
        <f t="shared" si="0"/>
        <v>11880.720000000001</v>
      </c>
      <c r="F3" s="67">
        <f t="shared" si="0"/>
        <v>11880.72</v>
      </c>
      <c r="G3" s="67">
        <f t="shared" si="0"/>
        <v>0</v>
      </c>
      <c r="H3" s="67">
        <f t="shared" si="0"/>
        <v>0</v>
      </c>
      <c r="I3" s="67">
        <f t="shared" si="0"/>
        <v>0</v>
      </c>
      <c r="J3" s="67">
        <f t="shared" si="0"/>
        <v>0</v>
      </c>
      <c r="K3" s="67">
        <f t="shared" si="0"/>
        <v>0</v>
      </c>
      <c r="L3" s="67">
        <f t="shared" si="0"/>
        <v>0</v>
      </c>
      <c r="M3" s="67">
        <f t="shared" ref="M3:AO3" si="1">IF(M1="","",M14-M8)</f>
        <v>0</v>
      </c>
      <c r="N3" s="67">
        <f t="shared" si="1"/>
        <v>0</v>
      </c>
      <c r="O3" s="67">
        <f t="shared" si="1"/>
        <v>0</v>
      </c>
      <c r="P3" s="67">
        <f t="shared" si="1"/>
        <v>0</v>
      </c>
      <c r="Q3" s="67">
        <f t="shared" si="1"/>
        <v>0</v>
      </c>
      <c r="R3" s="67">
        <f t="shared" si="1"/>
        <v>0</v>
      </c>
      <c r="S3" s="67">
        <f t="shared" si="1"/>
        <v>0</v>
      </c>
      <c r="T3" s="67">
        <f t="shared" si="1"/>
        <v>0</v>
      </c>
      <c r="U3" s="67">
        <f t="shared" si="1"/>
        <v>0</v>
      </c>
      <c r="V3" s="67">
        <f t="shared" si="1"/>
        <v>0</v>
      </c>
      <c r="W3" s="67" t="str">
        <f t="shared" si="1"/>
        <v/>
      </c>
      <c r="X3" s="67" t="str">
        <f t="shared" si="1"/>
        <v/>
      </c>
      <c r="Y3" s="67" t="str">
        <f t="shared" si="1"/>
        <v/>
      </c>
      <c r="Z3" s="67" t="str">
        <f t="shared" si="1"/>
        <v/>
      </c>
      <c r="AA3" s="67" t="str">
        <f t="shared" si="1"/>
        <v/>
      </c>
      <c r="AB3" s="67" t="str">
        <f t="shared" si="1"/>
        <v/>
      </c>
      <c r="AC3" s="67" t="str">
        <f t="shared" si="1"/>
        <v/>
      </c>
      <c r="AD3" s="67" t="str">
        <f t="shared" si="1"/>
        <v/>
      </c>
      <c r="AE3" s="67" t="str">
        <f t="shared" si="1"/>
        <v/>
      </c>
      <c r="AF3" s="67" t="str">
        <f t="shared" si="1"/>
        <v/>
      </c>
      <c r="AG3" s="67" t="str">
        <f t="shared" si="1"/>
        <v/>
      </c>
      <c r="AH3" s="67" t="str">
        <f t="shared" si="1"/>
        <v/>
      </c>
      <c r="AI3" s="67" t="str">
        <f t="shared" si="1"/>
        <v/>
      </c>
      <c r="AJ3" s="67" t="str">
        <f t="shared" si="1"/>
        <v/>
      </c>
      <c r="AK3" s="67" t="str">
        <f t="shared" si="1"/>
        <v/>
      </c>
      <c r="AL3" s="67" t="str">
        <f t="shared" si="1"/>
        <v/>
      </c>
      <c r="AM3" s="67" t="str">
        <f t="shared" si="1"/>
        <v/>
      </c>
      <c r="AN3" s="67" t="str">
        <f t="shared" si="1"/>
        <v/>
      </c>
      <c r="AO3" s="67" t="str">
        <f t="shared" si="1"/>
        <v/>
      </c>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row>
    <row r="4" spans="1:251" s="138" customFormat="1" hidden="1" x14ac:dyDescent="0.2">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row>
    <row r="5" spans="1:251" s="138" customFormat="1" hidden="1" x14ac:dyDescent="0.2">
      <c r="A5" s="67" t="s">
        <v>87</v>
      </c>
      <c r="B5" s="174">
        <f>IRR(B3:AE3,0.05)</f>
        <v>9.4425349202228004E-2</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7"/>
      <c r="GH5" s="67"/>
      <c r="GI5" s="67"/>
      <c r="GJ5" s="67"/>
      <c r="GK5" s="67"/>
      <c r="GL5" s="67"/>
      <c r="GM5" s="67"/>
      <c r="GN5" s="67"/>
      <c r="GO5" s="67"/>
      <c r="GP5" s="67"/>
      <c r="GQ5" s="67"/>
      <c r="GR5" s="67"/>
      <c r="GS5" s="67"/>
      <c r="GT5" s="67"/>
      <c r="GU5" s="67"/>
      <c r="GV5" s="67"/>
      <c r="GW5" s="67"/>
      <c r="GX5" s="67"/>
      <c r="GY5" s="67"/>
      <c r="GZ5" s="67"/>
      <c r="HA5" s="67"/>
      <c r="HB5" s="67"/>
      <c r="HC5" s="67"/>
      <c r="HD5" s="67"/>
      <c r="HE5" s="67"/>
      <c r="HF5" s="67"/>
      <c r="HG5" s="67"/>
      <c r="HH5" s="67"/>
      <c r="HI5" s="67"/>
      <c r="HJ5" s="67"/>
      <c r="HK5" s="67"/>
      <c r="HL5" s="67"/>
      <c r="HM5" s="67"/>
      <c r="HN5" s="67"/>
      <c r="HO5" s="67"/>
      <c r="HP5" s="67"/>
      <c r="HQ5" s="67"/>
      <c r="HR5" s="67"/>
      <c r="HS5" s="67"/>
      <c r="HT5" s="67"/>
      <c r="HU5" s="67"/>
      <c r="HV5" s="67"/>
      <c r="HW5" s="67"/>
      <c r="HX5" s="67"/>
      <c r="HY5" s="67"/>
      <c r="HZ5" s="67"/>
      <c r="IA5" s="67"/>
      <c r="IB5" s="67"/>
      <c r="IC5" s="67"/>
      <c r="ID5" s="67"/>
      <c r="IE5" s="67"/>
      <c r="IF5" s="67"/>
      <c r="IG5" s="67"/>
      <c r="IH5" s="67"/>
      <c r="II5" s="67"/>
      <c r="IJ5" s="67"/>
      <c r="IK5" s="67"/>
      <c r="IL5" s="67"/>
      <c r="IM5" s="67"/>
      <c r="IN5" s="67"/>
      <c r="IO5" s="67"/>
      <c r="IP5" s="67"/>
      <c r="IQ5" s="67"/>
    </row>
    <row r="6" spans="1:251" s="138" customFormat="1" hidden="1" x14ac:dyDescent="0.2">
      <c r="A6" s="247"/>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c r="AO6" s="183"/>
    </row>
    <row r="7" spans="1:251" s="138" customFormat="1" x14ac:dyDescent="0.2">
      <c r="A7" s="247"/>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row>
    <row r="8" spans="1:251" x14ac:dyDescent="0.2">
      <c r="A8" s="158" t="s">
        <v>89</v>
      </c>
      <c r="B8" s="173">
        <v>50000</v>
      </c>
      <c r="C8" s="173">
        <v>0</v>
      </c>
      <c r="D8" s="173">
        <v>0</v>
      </c>
      <c r="E8" s="173">
        <v>0</v>
      </c>
      <c r="F8" s="173">
        <v>0</v>
      </c>
      <c r="G8" s="173">
        <v>0</v>
      </c>
      <c r="H8" s="173">
        <v>0</v>
      </c>
      <c r="I8" s="173">
        <v>0</v>
      </c>
      <c r="J8" s="173">
        <v>0</v>
      </c>
      <c r="K8" s="173">
        <v>0</v>
      </c>
      <c r="L8" s="173">
        <v>0</v>
      </c>
      <c r="M8" s="173">
        <v>0</v>
      </c>
      <c r="N8" s="173">
        <v>0</v>
      </c>
      <c r="O8" s="173">
        <v>0</v>
      </c>
      <c r="P8" s="173">
        <v>0</v>
      </c>
      <c r="Q8" s="173">
        <v>0</v>
      </c>
      <c r="R8" s="173">
        <v>0</v>
      </c>
      <c r="S8" s="173">
        <v>0</v>
      </c>
      <c r="T8" s="173">
        <v>0</v>
      </c>
      <c r="U8" s="173">
        <v>0</v>
      </c>
      <c r="V8" s="173">
        <v>0</v>
      </c>
      <c r="W8" s="173">
        <v>0</v>
      </c>
      <c r="X8" s="173">
        <v>0</v>
      </c>
      <c r="Y8" s="173">
        <v>0</v>
      </c>
      <c r="Z8" s="173">
        <v>0</v>
      </c>
      <c r="AA8" s="173">
        <v>0</v>
      </c>
      <c r="AB8" s="173">
        <v>0</v>
      </c>
      <c r="AC8" s="173">
        <v>0</v>
      </c>
      <c r="AD8" s="173">
        <v>0</v>
      </c>
      <c r="AE8" s="173">
        <v>0</v>
      </c>
      <c r="AF8" s="173">
        <v>0</v>
      </c>
      <c r="AG8" s="173">
        <v>0</v>
      </c>
      <c r="AH8" s="173">
        <v>0</v>
      </c>
      <c r="AI8" s="173">
        <v>0</v>
      </c>
      <c r="AJ8" s="173">
        <v>0</v>
      </c>
      <c r="AK8" s="173">
        <v>0</v>
      </c>
      <c r="AL8" s="173">
        <v>0</v>
      </c>
      <c r="AM8" s="173">
        <v>0</v>
      </c>
      <c r="AN8" s="173">
        <v>0</v>
      </c>
      <c r="AO8" s="173">
        <v>0</v>
      </c>
    </row>
    <row r="9" spans="1:251" s="138" customFormat="1" x14ac:dyDescent="0.2">
      <c r="A9" s="247"/>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row>
    <row r="10" spans="1:251" s="138" customFormat="1" x14ac:dyDescent="0.2">
      <c r="A10" s="248" t="s">
        <v>44</v>
      </c>
      <c r="B10" s="249"/>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row>
    <row r="11" spans="1:251" x14ac:dyDescent="0.2">
      <c r="A11" s="245" t="s">
        <v>91</v>
      </c>
      <c r="B11" s="222">
        <v>8654.9</v>
      </c>
      <c r="C11" s="222">
        <v>9280.56</v>
      </c>
      <c r="D11" s="222">
        <v>9951.4500000000007</v>
      </c>
      <c r="E11" s="222">
        <v>10670.85</v>
      </c>
      <c r="F11" s="222">
        <v>11442.24</v>
      </c>
      <c r="G11" s="222">
        <v>0</v>
      </c>
      <c r="H11" s="222">
        <v>0</v>
      </c>
      <c r="I11" s="222">
        <v>0</v>
      </c>
      <c r="J11" s="222">
        <v>0</v>
      </c>
      <c r="K11" s="222">
        <v>0</v>
      </c>
      <c r="L11" s="222">
        <v>0</v>
      </c>
      <c r="M11" s="222">
        <v>0</v>
      </c>
      <c r="N11" s="222">
        <v>0</v>
      </c>
      <c r="O11" s="222">
        <v>0</v>
      </c>
      <c r="P11" s="222">
        <v>0</v>
      </c>
      <c r="Q11" s="222">
        <v>0</v>
      </c>
      <c r="R11" s="222">
        <v>0</v>
      </c>
      <c r="S11" s="222">
        <v>0</v>
      </c>
      <c r="T11" s="222">
        <v>0</v>
      </c>
      <c r="U11" s="222">
        <v>0</v>
      </c>
      <c r="V11" s="222">
        <v>0</v>
      </c>
      <c r="W11" s="222">
        <v>0</v>
      </c>
      <c r="X11" s="222">
        <v>0</v>
      </c>
      <c r="Y11" s="222">
        <v>0</v>
      </c>
      <c r="Z11" s="222">
        <v>0</v>
      </c>
      <c r="AA11" s="222">
        <v>0</v>
      </c>
      <c r="AB11" s="222">
        <v>0</v>
      </c>
      <c r="AC11" s="222">
        <v>0</v>
      </c>
      <c r="AD11" s="222">
        <v>0</v>
      </c>
      <c r="AE11" s="222">
        <v>0</v>
      </c>
      <c r="AF11" s="222">
        <v>0</v>
      </c>
      <c r="AG11" s="222">
        <v>0</v>
      </c>
      <c r="AH11" s="222">
        <v>0</v>
      </c>
      <c r="AI11" s="222">
        <v>0</v>
      </c>
      <c r="AJ11" s="222">
        <v>0</v>
      </c>
      <c r="AK11" s="222">
        <v>0</v>
      </c>
      <c r="AL11" s="222">
        <v>0</v>
      </c>
      <c r="AM11" s="222">
        <v>0</v>
      </c>
      <c r="AN11" s="222">
        <v>0</v>
      </c>
      <c r="AO11" s="222">
        <v>0</v>
      </c>
    </row>
    <row r="12" spans="1:251" x14ac:dyDescent="0.2">
      <c r="A12" s="245" t="s">
        <v>92</v>
      </c>
      <c r="B12" s="222">
        <v>3225.82</v>
      </c>
      <c r="C12" s="222">
        <v>2600.16</v>
      </c>
      <c r="D12" s="222">
        <v>1929.27</v>
      </c>
      <c r="E12" s="222">
        <v>1209.8699999999999</v>
      </c>
      <c r="F12" s="222">
        <v>438.48</v>
      </c>
      <c r="G12" s="222">
        <v>0</v>
      </c>
      <c r="H12" s="222">
        <v>0</v>
      </c>
      <c r="I12" s="222">
        <v>0</v>
      </c>
      <c r="J12" s="222">
        <v>0</v>
      </c>
      <c r="K12" s="222">
        <v>0</v>
      </c>
      <c r="L12" s="222">
        <v>0</v>
      </c>
      <c r="M12" s="222">
        <v>0</v>
      </c>
      <c r="N12" s="222">
        <v>0</v>
      </c>
      <c r="O12" s="222">
        <v>0</v>
      </c>
      <c r="P12" s="222">
        <v>0</v>
      </c>
      <c r="Q12" s="222">
        <v>0</v>
      </c>
      <c r="R12" s="222">
        <v>0</v>
      </c>
      <c r="S12" s="222">
        <v>0</v>
      </c>
      <c r="T12" s="222">
        <v>0</v>
      </c>
      <c r="U12" s="222">
        <v>0</v>
      </c>
      <c r="V12" s="222">
        <v>0</v>
      </c>
      <c r="W12" s="222">
        <v>0</v>
      </c>
      <c r="X12" s="222">
        <v>0</v>
      </c>
      <c r="Y12" s="222">
        <v>0</v>
      </c>
      <c r="Z12" s="222">
        <v>0</v>
      </c>
      <c r="AA12" s="222">
        <v>0</v>
      </c>
      <c r="AB12" s="222">
        <v>0</v>
      </c>
      <c r="AC12" s="222">
        <v>0</v>
      </c>
      <c r="AD12" s="222">
        <v>0</v>
      </c>
      <c r="AE12" s="222">
        <v>0</v>
      </c>
      <c r="AF12" s="222">
        <v>0</v>
      </c>
      <c r="AG12" s="222">
        <v>0</v>
      </c>
      <c r="AH12" s="222">
        <v>0</v>
      </c>
      <c r="AI12" s="222">
        <v>0</v>
      </c>
      <c r="AJ12" s="222">
        <v>0</v>
      </c>
      <c r="AK12" s="222">
        <v>0</v>
      </c>
      <c r="AL12" s="222">
        <v>0</v>
      </c>
      <c r="AM12" s="222">
        <v>0</v>
      </c>
      <c r="AN12" s="222">
        <v>0</v>
      </c>
      <c r="AO12" s="222">
        <v>0</v>
      </c>
    </row>
    <row r="13" spans="1:251" s="138" customFormat="1" x14ac:dyDescent="0.2">
      <c r="A13" s="245" t="s">
        <v>92</v>
      </c>
      <c r="B13" s="246">
        <f>IF(B1="","",B12)</f>
        <v>3225.82</v>
      </c>
      <c r="C13" s="246">
        <f t="shared" ref="C13:L13" si="2">IF(C1="","",C12)</f>
        <v>2600.16</v>
      </c>
      <c r="D13" s="246">
        <f t="shared" si="2"/>
        <v>1929.27</v>
      </c>
      <c r="E13" s="246">
        <f t="shared" si="2"/>
        <v>1209.8699999999999</v>
      </c>
      <c r="F13" s="246">
        <f t="shared" si="2"/>
        <v>438.48</v>
      </c>
      <c r="G13" s="246">
        <f t="shared" si="2"/>
        <v>0</v>
      </c>
      <c r="H13" s="246">
        <f t="shared" si="2"/>
        <v>0</v>
      </c>
      <c r="I13" s="246">
        <f t="shared" si="2"/>
        <v>0</v>
      </c>
      <c r="J13" s="246">
        <f t="shared" si="2"/>
        <v>0</v>
      </c>
      <c r="K13" s="246">
        <f t="shared" si="2"/>
        <v>0</v>
      </c>
      <c r="L13" s="246">
        <f t="shared" si="2"/>
        <v>0</v>
      </c>
      <c r="M13" s="246">
        <f t="shared" ref="M13:AO13" si="3">IF(M1="","",M12)</f>
        <v>0</v>
      </c>
      <c r="N13" s="246">
        <f t="shared" si="3"/>
        <v>0</v>
      </c>
      <c r="O13" s="246">
        <f t="shared" si="3"/>
        <v>0</v>
      </c>
      <c r="P13" s="246">
        <f t="shared" si="3"/>
        <v>0</v>
      </c>
      <c r="Q13" s="246">
        <f t="shared" si="3"/>
        <v>0</v>
      </c>
      <c r="R13" s="246">
        <f t="shared" si="3"/>
        <v>0</v>
      </c>
      <c r="S13" s="246">
        <f t="shared" si="3"/>
        <v>0</v>
      </c>
      <c r="T13" s="246">
        <f t="shared" si="3"/>
        <v>0</v>
      </c>
      <c r="U13" s="246">
        <f t="shared" si="3"/>
        <v>0</v>
      </c>
      <c r="V13" s="246">
        <f t="shared" si="3"/>
        <v>0</v>
      </c>
      <c r="W13" s="246" t="str">
        <f t="shared" si="3"/>
        <v/>
      </c>
      <c r="X13" s="246" t="str">
        <f t="shared" si="3"/>
        <v/>
      </c>
      <c r="Y13" s="246" t="str">
        <f t="shared" si="3"/>
        <v/>
      </c>
      <c r="Z13" s="246" t="str">
        <f t="shared" si="3"/>
        <v/>
      </c>
      <c r="AA13" s="246" t="str">
        <f t="shared" si="3"/>
        <v/>
      </c>
      <c r="AB13" s="246" t="str">
        <f t="shared" si="3"/>
        <v/>
      </c>
      <c r="AC13" s="246" t="str">
        <f t="shared" si="3"/>
        <v/>
      </c>
      <c r="AD13" s="246" t="str">
        <f t="shared" si="3"/>
        <v/>
      </c>
      <c r="AE13" s="246" t="str">
        <f t="shared" si="3"/>
        <v/>
      </c>
      <c r="AF13" s="246" t="str">
        <f t="shared" si="3"/>
        <v/>
      </c>
      <c r="AG13" s="246" t="str">
        <f t="shared" si="3"/>
        <v/>
      </c>
      <c r="AH13" s="246" t="str">
        <f t="shared" si="3"/>
        <v/>
      </c>
      <c r="AI13" s="246" t="str">
        <f t="shared" si="3"/>
        <v/>
      </c>
      <c r="AJ13" s="246" t="str">
        <f t="shared" si="3"/>
        <v/>
      </c>
      <c r="AK13" s="246" t="str">
        <f t="shared" si="3"/>
        <v/>
      </c>
      <c r="AL13" s="246" t="str">
        <f t="shared" si="3"/>
        <v/>
      </c>
      <c r="AM13" s="246" t="str">
        <f t="shared" si="3"/>
        <v/>
      </c>
      <c r="AN13" s="246" t="str">
        <f t="shared" si="3"/>
        <v/>
      </c>
      <c r="AO13" s="246" t="str">
        <f t="shared" si="3"/>
        <v/>
      </c>
    </row>
    <row r="14" spans="1:251" s="184" customFormat="1" x14ac:dyDescent="0.2">
      <c r="A14" s="245" t="s">
        <v>90</v>
      </c>
      <c r="B14" s="246">
        <f>IF(B1="","",B11+B12)</f>
        <v>11880.72</v>
      </c>
      <c r="C14" s="246">
        <f t="shared" ref="C14:L14" si="4">IF(C1="","",C11+C12)</f>
        <v>11880.72</v>
      </c>
      <c r="D14" s="246">
        <f t="shared" si="4"/>
        <v>11880.720000000001</v>
      </c>
      <c r="E14" s="246">
        <f t="shared" si="4"/>
        <v>11880.720000000001</v>
      </c>
      <c r="F14" s="246">
        <f t="shared" si="4"/>
        <v>11880.72</v>
      </c>
      <c r="G14" s="246">
        <f t="shared" si="4"/>
        <v>0</v>
      </c>
      <c r="H14" s="246">
        <f t="shared" si="4"/>
        <v>0</v>
      </c>
      <c r="I14" s="246">
        <f t="shared" si="4"/>
        <v>0</v>
      </c>
      <c r="J14" s="246">
        <f t="shared" si="4"/>
        <v>0</v>
      </c>
      <c r="K14" s="246">
        <f t="shared" si="4"/>
        <v>0</v>
      </c>
      <c r="L14" s="246">
        <f t="shared" si="4"/>
        <v>0</v>
      </c>
      <c r="M14" s="246">
        <f t="shared" ref="M14:AO14" si="5">IF(M1="","",M11+M12)</f>
        <v>0</v>
      </c>
      <c r="N14" s="246">
        <f t="shared" si="5"/>
        <v>0</v>
      </c>
      <c r="O14" s="246">
        <f t="shared" si="5"/>
        <v>0</v>
      </c>
      <c r="P14" s="246">
        <f t="shared" si="5"/>
        <v>0</v>
      </c>
      <c r="Q14" s="246">
        <f t="shared" si="5"/>
        <v>0</v>
      </c>
      <c r="R14" s="246">
        <f t="shared" si="5"/>
        <v>0</v>
      </c>
      <c r="S14" s="246">
        <f t="shared" si="5"/>
        <v>0</v>
      </c>
      <c r="T14" s="246">
        <f t="shared" si="5"/>
        <v>0</v>
      </c>
      <c r="U14" s="246">
        <f t="shared" si="5"/>
        <v>0</v>
      </c>
      <c r="V14" s="246">
        <f t="shared" si="5"/>
        <v>0</v>
      </c>
      <c r="W14" s="246" t="str">
        <f t="shared" si="5"/>
        <v/>
      </c>
      <c r="X14" s="246" t="str">
        <f t="shared" si="5"/>
        <v/>
      </c>
      <c r="Y14" s="246" t="str">
        <f t="shared" si="5"/>
        <v/>
      </c>
      <c r="Z14" s="246" t="str">
        <f t="shared" si="5"/>
        <v/>
      </c>
      <c r="AA14" s="246" t="str">
        <f t="shared" si="5"/>
        <v/>
      </c>
      <c r="AB14" s="246" t="str">
        <f t="shared" si="5"/>
        <v/>
      </c>
      <c r="AC14" s="246" t="str">
        <f t="shared" si="5"/>
        <v/>
      </c>
      <c r="AD14" s="246" t="str">
        <f t="shared" si="5"/>
        <v/>
      </c>
      <c r="AE14" s="246" t="str">
        <f t="shared" si="5"/>
        <v/>
      </c>
      <c r="AF14" s="246" t="str">
        <f t="shared" si="5"/>
        <v/>
      </c>
      <c r="AG14" s="246" t="str">
        <f t="shared" si="5"/>
        <v/>
      </c>
      <c r="AH14" s="246" t="str">
        <f t="shared" si="5"/>
        <v/>
      </c>
      <c r="AI14" s="246" t="str">
        <f t="shared" si="5"/>
        <v/>
      </c>
      <c r="AJ14" s="246" t="str">
        <f t="shared" si="5"/>
        <v/>
      </c>
      <c r="AK14" s="246" t="str">
        <f t="shared" si="5"/>
        <v/>
      </c>
      <c r="AL14" s="246" t="str">
        <f t="shared" si="5"/>
        <v/>
      </c>
      <c r="AM14" s="246" t="str">
        <f t="shared" si="5"/>
        <v/>
      </c>
      <c r="AN14" s="246" t="str">
        <f t="shared" si="5"/>
        <v/>
      </c>
      <c r="AO14" s="246" t="str">
        <f t="shared" si="5"/>
        <v/>
      </c>
    </row>
    <row r="15" spans="1:251" x14ac:dyDescent="0.2">
      <c r="B15" s="179"/>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row>
    <row r="40" spans="5:5" x14ac:dyDescent="0.2">
      <c r="E40" s="138"/>
    </row>
  </sheetData>
  <sheetProtection algorithmName="SHA-512" hashValue="n0s1bPUU6yD73qc+1rsoZU/KyKE6Q4RJConolRooKicmgduLBUX3/jE0T7hpHZC9IHVYzPVQ6YdaFqCNGKiqsA==" saltValue="l7/a0vYzj5Rr59hkE+DK7g==" spinCount="100000" sheet="1" objects="1" scenarios="1"/>
  <customSheetViews>
    <customSheetView guid="{DB7D8600-7BA7-4CE3-9713-A1F8E1674C32}" scale="85" showGridLines="0">
      <selection activeCell="B5" sqref="B5"/>
      <pageMargins left="0.7" right="0.7" top="0.78740157499999996" bottom="0.78740157499999996" header="0.3" footer="0.3"/>
      <pageSetup paperSize="9" orientation="portrait" r:id="rId1"/>
      <headerFooter>
        <oddHeader>&amp;RPríloha č. 3 Metodiky pre vypracovanie finančnej analýzy projektu 
Finančná Analýza</oddHeader>
      </headerFooter>
    </customSheetView>
  </customSheetViews>
  <phoneticPr fontId="0" type="noConversion"/>
  <conditionalFormatting sqref="C8:AO8">
    <cfRule type="expression" dxfId="4" priority="4">
      <formula>C$1=""</formula>
    </cfRule>
  </conditionalFormatting>
  <conditionalFormatting sqref="G11:AO12">
    <cfRule type="expression" dxfId="3" priority="3">
      <formula>G$1=""</formula>
    </cfRule>
  </conditionalFormatting>
  <conditionalFormatting sqref="B11:F12">
    <cfRule type="expression" dxfId="2" priority="2">
      <formula>B$1=""</formula>
    </cfRule>
  </conditionalFormatting>
  <conditionalFormatting sqref="B8">
    <cfRule type="expression" dxfId="1" priority="1">
      <formula>B$1=""</formula>
    </cfRule>
  </conditionalFormatting>
  <pageMargins left="0.7" right="0.7" top="0.78740157499999996" bottom="0.78740157499999996" header="0.3" footer="0.3"/>
  <pageSetup paperSize="9" orientation="portrait" r:id="rId2"/>
  <headerFooter>
    <oddHeader>&amp;RPríloha č. 3 Metodiky pre vypracovanie finančnej analýzy projektu 
Finančná Analýza</oddHeader>
  </headerFooter>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tabColor indexed="41"/>
    <pageSetUpPr fitToPage="1"/>
  </sheetPr>
  <dimension ref="A1:AP45"/>
  <sheetViews>
    <sheetView showGridLines="0" zoomScale="85" zoomScaleNormal="85" workbookViewId="0"/>
  </sheetViews>
  <sheetFormatPr defaultColWidth="9.140625" defaultRowHeight="12.75" x14ac:dyDescent="0.2"/>
  <cols>
    <col min="1" max="1" width="9.140625" style="138"/>
    <col min="2" max="2" width="10.5703125" style="138" customWidth="1"/>
    <col min="3" max="32" width="11" style="182" customWidth="1"/>
    <col min="33" max="16384" width="9.140625" style="182"/>
  </cols>
  <sheetData>
    <row r="1" spans="1:42" ht="21" customHeight="1" x14ac:dyDescent="0.2">
      <c r="A1" s="180" t="s">
        <v>30</v>
      </c>
      <c r="D1" s="181">
        <v>1</v>
      </c>
      <c r="E1" s="182" t="s">
        <v>42</v>
      </c>
    </row>
    <row r="3" spans="1:42" s="138" customFormat="1" x14ac:dyDescent="0.2">
      <c r="A3" s="35" t="s">
        <v>115</v>
      </c>
    </row>
    <row r="4" spans="1:42" s="138" customFormat="1" x14ac:dyDescent="0.2">
      <c r="C4" s="162">
        <f>'Peňažné toky projektu'!B18</f>
        <v>2016</v>
      </c>
      <c r="D4" s="162">
        <f>'Peňažné toky projektu'!C18</f>
        <v>2017</v>
      </c>
      <c r="E4" s="162">
        <f>'Peňažné toky projektu'!D18</f>
        <v>2018</v>
      </c>
      <c r="F4" s="162">
        <f>'Peňažné toky projektu'!E18</f>
        <v>2019</v>
      </c>
      <c r="G4" s="162">
        <f>'Peňažné toky projektu'!F18</f>
        <v>2020</v>
      </c>
      <c r="H4" s="162">
        <f>'Peňažné toky projektu'!G18</f>
        <v>2021</v>
      </c>
      <c r="I4" s="162">
        <f>'Peňažné toky projektu'!H18</f>
        <v>2022</v>
      </c>
      <c r="J4" s="162">
        <f>'Peňažné toky projektu'!I18</f>
        <v>2023</v>
      </c>
      <c r="K4" s="162">
        <f>'Peňažné toky projektu'!J18</f>
        <v>2024</v>
      </c>
      <c r="L4" s="162">
        <f>'Peňažné toky projektu'!K18</f>
        <v>2025</v>
      </c>
      <c r="M4" s="162">
        <f>'Peňažné toky projektu'!L18</f>
        <v>2026</v>
      </c>
      <c r="N4" s="162">
        <f>'Peňažné toky projektu'!M18</f>
        <v>2027</v>
      </c>
      <c r="O4" s="162">
        <f>'Peňažné toky projektu'!N18</f>
        <v>2028</v>
      </c>
      <c r="P4" s="162">
        <f>'Peňažné toky projektu'!O18</f>
        <v>2029</v>
      </c>
      <c r="Q4" s="162">
        <f>'Peňažné toky projektu'!P18</f>
        <v>2030</v>
      </c>
      <c r="R4" s="162">
        <f>'Peňažné toky projektu'!Q18</f>
        <v>2031</v>
      </c>
      <c r="S4" s="162">
        <f>'Peňažné toky projektu'!R18</f>
        <v>2032</v>
      </c>
      <c r="T4" s="162">
        <f>'Peňažné toky projektu'!S18</f>
        <v>2033</v>
      </c>
      <c r="U4" s="162">
        <f>'Peňažné toky projektu'!T18</f>
        <v>2034</v>
      </c>
      <c r="V4" s="162">
        <f>'Peňažné toky projektu'!U18</f>
        <v>2035</v>
      </c>
      <c r="W4" s="162">
        <f>'Peňažné toky projektu'!V18</f>
        <v>2036</v>
      </c>
      <c r="X4" s="162" t="str">
        <f>'Peňažné toky projektu'!W18</f>
        <v/>
      </c>
      <c r="Y4" s="162" t="str">
        <f>'Peňažné toky projektu'!X18</f>
        <v/>
      </c>
      <c r="Z4" s="162" t="str">
        <f>'Peňažné toky projektu'!Y18</f>
        <v/>
      </c>
      <c r="AA4" s="162" t="str">
        <f>'Peňažné toky projektu'!Z18</f>
        <v/>
      </c>
      <c r="AB4" s="162" t="str">
        <f>'Peňažné toky projektu'!AA18</f>
        <v/>
      </c>
      <c r="AC4" s="162" t="str">
        <f>'Peňažné toky projektu'!AB18</f>
        <v/>
      </c>
      <c r="AD4" s="162" t="str">
        <f>'Peňažné toky projektu'!AC18</f>
        <v/>
      </c>
      <c r="AE4" s="162" t="str">
        <f>'Peňažné toky projektu'!AD18</f>
        <v/>
      </c>
      <c r="AF4" s="162" t="str">
        <f>'Peňažné toky projektu'!AE18</f>
        <v/>
      </c>
      <c r="AG4" s="162" t="str">
        <f>'Peňažné toky projektu'!AF18</f>
        <v/>
      </c>
      <c r="AH4" s="162" t="str">
        <f>'Peňažné toky projektu'!AG18</f>
        <v/>
      </c>
      <c r="AI4" s="162" t="str">
        <f>'Peňažné toky projektu'!AH18</f>
        <v/>
      </c>
      <c r="AJ4" s="162" t="str">
        <f>'Peňažné toky projektu'!AI18</f>
        <v/>
      </c>
      <c r="AK4" s="162" t="str">
        <f>'Peňažné toky projektu'!AJ18</f>
        <v/>
      </c>
      <c r="AL4" s="162" t="str">
        <f>'Peňažné toky projektu'!AK18</f>
        <v/>
      </c>
      <c r="AM4" s="162" t="str">
        <f>'Peňažné toky projektu'!AL18</f>
        <v/>
      </c>
      <c r="AN4" s="162" t="str">
        <f>'Peňažné toky projektu'!AM18</f>
        <v/>
      </c>
      <c r="AO4" s="162" t="str">
        <f>'Peňažné toky projektu'!AN18</f>
        <v/>
      </c>
      <c r="AP4" s="162" t="str">
        <f>'Peňažné toky projektu'!AO18</f>
        <v/>
      </c>
    </row>
    <row r="5" spans="1:42" s="138" customFormat="1" x14ac:dyDescent="0.2">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c r="AO5" s="183"/>
      <c r="AP5" s="183"/>
    </row>
    <row r="6" spans="1:42" s="138" customFormat="1" x14ac:dyDescent="0.2">
      <c r="A6" s="184" t="s">
        <v>31</v>
      </c>
    </row>
    <row r="7" spans="1:42" s="186" customFormat="1" ht="25.5" x14ac:dyDescent="0.2">
      <c r="A7" s="185" t="s">
        <v>28</v>
      </c>
      <c r="B7" s="185" t="s">
        <v>29</v>
      </c>
    </row>
    <row r="8" spans="1:42" x14ac:dyDescent="0.2">
      <c r="A8" s="238">
        <v>1</v>
      </c>
      <c r="B8" s="238">
        <v>4</v>
      </c>
      <c r="C8" s="187">
        <v>0</v>
      </c>
      <c r="D8" s="187">
        <v>0</v>
      </c>
      <c r="E8" s="187">
        <v>0</v>
      </c>
      <c r="F8" s="187">
        <v>0</v>
      </c>
      <c r="G8" s="187">
        <v>0</v>
      </c>
      <c r="H8" s="187">
        <v>0</v>
      </c>
      <c r="I8" s="187">
        <v>0</v>
      </c>
      <c r="J8" s="187">
        <v>0</v>
      </c>
      <c r="K8" s="187">
        <v>0</v>
      </c>
      <c r="L8" s="187">
        <v>0</v>
      </c>
      <c r="M8" s="187">
        <v>0</v>
      </c>
      <c r="N8" s="187">
        <v>0</v>
      </c>
      <c r="O8" s="187">
        <v>0</v>
      </c>
      <c r="P8" s="187">
        <v>0</v>
      </c>
      <c r="Q8" s="187">
        <v>0</v>
      </c>
      <c r="R8" s="187">
        <v>0</v>
      </c>
      <c r="S8" s="187">
        <v>0</v>
      </c>
      <c r="T8" s="187">
        <v>0</v>
      </c>
      <c r="U8" s="187">
        <v>0</v>
      </c>
      <c r="V8" s="187">
        <v>0</v>
      </c>
      <c r="W8" s="187">
        <v>0</v>
      </c>
      <c r="X8" s="187">
        <v>0</v>
      </c>
      <c r="Y8" s="187">
        <v>0</v>
      </c>
      <c r="Z8" s="187">
        <v>0</v>
      </c>
      <c r="AA8" s="187">
        <v>0</v>
      </c>
      <c r="AB8" s="187">
        <v>0</v>
      </c>
      <c r="AC8" s="187">
        <v>0</v>
      </c>
      <c r="AD8" s="187">
        <v>0</v>
      </c>
      <c r="AE8" s="187">
        <v>0</v>
      </c>
      <c r="AF8" s="187">
        <v>0</v>
      </c>
      <c r="AG8" s="187">
        <v>0</v>
      </c>
      <c r="AH8" s="187">
        <v>0</v>
      </c>
      <c r="AI8" s="187">
        <v>0</v>
      </c>
      <c r="AJ8" s="187">
        <v>0</v>
      </c>
      <c r="AK8" s="187">
        <v>0</v>
      </c>
      <c r="AL8" s="187">
        <v>0</v>
      </c>
      <c r="AM8" s="187">
        <v>0</v>
      </c>
      <c r="AN8" s="187">
        <v>0</v>
      </c>
      <c r="AO8" s="187">
        <v>0</v>
      </c>
      <c r="AP8" s="187">
        <v>0</v>
      </c>
    </row>
    <row r="9" spans="1:42" x14ac:dyDescent="0.2">
      <c r="A9" s="238">
        <v>2</v>
      </c>
      <c r="B9" s="238">
        <v>6</v>
      </c>
      <c r="C9" s="187">
        <v>0</v>
      </c>
      <c r="D9" s="187">
        <v>0</v>
      </c>
      <c r="E9" s="187">
        <v>0</v>
      </c>
      <c r="F9" s="187">
        <v>0</v>
      </c>
      <c r="G9" s="187">
        <v>0</v>
      </c>
      <c r="H9" s="187">
        <v>0</v>
      </c>
      <c r="I9" s="187">
        <v>0</v>
      </c>
      <c r="J9" s="187">
        <v>0</v>
      </c>
      <c r="K9" s="187">
        <v>0</v>
      </c>
      <c r="L9" s="187">
        <v>0</v>
      </c>
      <c r="M9" s="187">
        <v>0</v>
      </c>
      <c r="N9" s="187">
        <v>0</v>
      </c>
      <c r="O9" s="187">
        <v>12000</v>
      </c>
      <c r="P9" s="187">
        <v>0</v>
      </c>
      <c r="Q9" s="187">
        <v>0</v>
      </c>
      <c r="R9" s="187">
        <v>0</v>
      </c>
      <c r="S9" s="187">
        <v>0</v>
      </c>
      <c r="T9" s="187">
        <v>0</v>
      </c>
      <c r="U9" s="187">
        <v>0</v>
      </c>
      <c r="V9" s="187">
        <v>0</v>
      </c>
      <c r="W9" s="187">
        <v>0</v>
      </c>
      <c r="X9" s="187">
        <v>0</v>
      </c>
      <c r="Y9" s="187">
        <v>0</v>
      </c>
      <c r="Z9" s="187">
        <v>0</v>
      </c>
      <c r="AA9" s="187">
        <v>0</v>
      </c>
      <c r="AB9" s="187">
        <v>0</v>
      </c>
      <c r="AC9" s="187">
        <v>0</v>
      </c>
      <c r="AD9" s="187">
        <v>0</v>
      </c>
      <c r="AE9" s="187">
        <v>0</v>
      </c>
      <c r="AF9" s="187">
        <v>0</v>
      </c>
      <c r="AG9" s="187">
        <v>0</v>
      </c>
      <c r="AH9" s="187">
        <v>0</v>
      </c>
      <c r="AI9" s="187">
        <v>0</v>
      </c>
      <c r="AJ9" s="187">
        <v>0</v>
      </c>
      <c r="AK9" s="187">
        <v>0</v>
      </c>
      <c r="AL9" s="187">
        <v>0</v>
      </c>
      <c r="AM9" s="187">
        <v>0</v>
      </c>
      <c r="AN9" s="187">
        <v>0</v>
      </c>
      <c r="AO9" s="187">
        <v>0</v>
      </c>
      <c r="AP9" s="187">
        <v>0</v>
      </c>
    </row>
    <row r="10" spans="1:42" x14ac:dyDescent="0.2">
      <c r="A10" s="238">
        <v>3</v>
      </c>
      <c r="B10" s="238">
        <v>8</v>
      </c>
      <c r="C10" s="187">
        <v>0</v>
      </c>
      <c r="D10" s="187">
        <v>0</v>
      </c>
      <c r="E10" s="187">
        <v>0</v>
      </c>
      <c r="F10" s="187">
        <v>0</v>
      </c>
      <c r="G10" s="187">
        <v>0</v>
      </c>
      <c r="H10" s="187">
        <v>0</v>
      </c>
      <c r="I10" s="187">
        <v>0</v>
      </c>
      <c r="J10" s="187">
        <v>0</v>
      </c>
      <c r="K10" s="187">
        <v>0</v>
      </c>
      <c r="L10" s="187">
        <v>0</v>
      </c>
      <c r="M10" s="187">
        <v>0</v>
      </c>
      <c r="N10" s="187">
        <v>0</v>
      </c>
      <c r="O10" s="187">
        <v>0</v>
      </c>
      <c r="P10" s="187">
        <v>0</v>
      </c>
      <c r="Q10" s="187">
        <v>0</v>
      </c>
      <c r="R10" s="187">
        <v>0</v>
      </c>
      <c r="S10" s="187">
        <v>0</v>
      </c>
      <c r="T10" s="187">
        <v>0</v>
      </c>
      <c r="U10" s="187">
        <v>0</v>
      </c>
      <c r="V10" s="187">
        <v>0</v>
      </c>
      <c r="W10" s="187">
        <v>0</v>
      </c>
      <c r="X10" s="187">
        <v>0</v>
      </c>
      <c r="Y10" s="187">
        <v>0</v>
      </c>
      <c r="Z10" s="187">
        <v>0</v>
      </c>
      <c r="AA10" s="187">
        <v>0</v>
      </c>
      <c r="AB10" s="187">
        <v>0</v>
      </c>
      <c r="AC10" s="187">
        <v>0</v>
      </c>
      <c r="AD10" s="187">
        <v>0</v>
      </c>
      <c r="AE10" s="187">
        <v>0</v>
      </c>
      <c r="AF10" s="187">
        <v>0</v>
      </c>
      <c r="AG10" s="187">
        <v>0</v>
      </c>
      <c r="AH10" s="187">
        <v>0</v>
      </c>
      <c r="AI10" s="187">
        <v>0</v>
      </c>
      <c r="AJ10" s="187">
        <v>0</v>
      </c>
      <c r="AK10" s="187">
        <v>0</v>
      </c>
      <c r="AL10" s="187">
        <v>0</v>
      </c>
      <c r="AM10" s="187">
        <v>0</v>
      </c>
      <c r="AN10" s="187">
        <v>0</v>
      </c>
      <c r="AO10" s="187">
        <v>0</v>
      </c>
      <c r="AP10" s="187">
        <v>0</v>
      </c>
    </row>
    <row r="11" spans="1:42" x14ac:dyDescent="0.2">
      <c r="A11" s="238">
        <v>4</v>
      </c>
      <c r="B11" s="238">
        <v>12</v>
      </c>
      <c r="C11" s="187">
        <v>0</v>
      </c>
      <c r="D11" s="187">
        <v>0</v>
      </c>
      <c r="E11" s="187">
        <v>0</v>
      </c>
      <c r="F11" s="187">
        <v>0</v>
      </c>
      <c r="G11" s="187">
        <v>0</v>
      </c>
      <c r="H11" s="187">
        <v>0</v>
      </c>
      <c r="I11" s="187">
        <v>0</v>
      </c>
      <c r="J11" s="187">
        <v>0</v>
      </c>
      <c r="K11" s="187">
        <v>0</v>
      </c>
      <c r="L11" s="187">
        <v>0</v>
      </c>
      <c r="M11" s="187">
        <v>0</v>
      </c>
      <c r="N11" s="187">
        <v>0</v>
      </c>
      <c r="O11" s="187">
        <v>0</v>
      </c>
      <c r="P11" s="187">
        <v>0</v>
      </c>
      <c r="Q11" s="187">
        <v>0</v>
      </c>
      <c r="R11" s="187">
        <v>0</v>
      </c>
      <c r="S11" s="187">
        <v>0</v>
      </c>
      <c r="T11" s="187">
        <v>0</v>
      </c>
      <c r="U11" s="187">
        <v>0</v>
      </c>
      <c r="V11" s="187">
        <v>0</v>
      </c>
      <c r="W11" s="187">
        <v>0</v>
      </c>
      <c r="X11" s="187">
        <v>0</v>
      </c>
      <c r="Y11" s="187">
        <v>0</v>
      </c>
      <c r="Z11" s="187">
        <v>0</v>
      </c>
      <c r="AA11" s="187">
        <v>0</v>
      </c>
      <c r="AB11" s="187">
        <v>0</v>
      </c>
      <c r="AC11" s="187">
        <v>0</v>
      </c>
      <c r="AD11" s="187">
        <v>0</v>
      </c>
      <c r="AE11" s="187">
        <v>0</v>
      </c>
      <c r="AF11" s="187">
        <v>0</v>
      </c>
      <c r="AG11" s="187">
        <v>0</v>
      </c>
      <c r="AH11" s="187">
        <v>0</v>
      </c>
      <c r="AI11" s="187">
        <v>0</v>
      </c>
      <c r="AJ11" s="187">
        <v>0</v>
      </c>
      <c r="AK11" s="187">
        <v>0</v>
      </c>
      <c r="AL11" s="187">
        <v>0</v>
      </c>
      <c r="AM11" s="187">
        <v>0</v>
      </c>
      <c r="AN11" s="187">
        <v>0</v>
      </c>
      <c r="AO11" s="187">
        <v>0</v>
      </c>
      <c r="AP11" s="187">
        <v>0</v>
      </c>
    </row>
    <row r="12" spans="1:42" x14ac:dyDescent="0.2">
      <c r="A12" s="238">
        <v>5</v>
      </c>
      <c r="B12" s="238">
        <v>20</v>
      </c>
      <c r="C12" s="187">
        <v>0</v>
      </c>
      <c r="D12" s="187">
        <v>0</v>
      </c>
      <c r="E12" s="187">
        <v>0</v>
      </c>
      <c r="F12" s="187">
        <v>0</v>
      </c>
      <c r="G12" s="187">
        <v>0</v>
      </c>
      <c r="H12" s="187">
        <v>0</v>
      </c>
      <c r="I12" s="187">
        <v>0</v>
      </c>
      <c r="J12" s="187">
        <v>0</v>
      </c>
      <c r="K12" s="187">
        <v>0</v>
      </c>
      <c r="L12" s="187">
        <v>0</v>
      </c>
      <c r="M12" s="187">
        <v>0</v>
      </c>
      <c r="N12" s="187">
        <v>0</v>
      </c>
      <c r="O12" s="187">
        <v>0</v>
      </c>
      <c r="P12" s="187">
        <v>0</v>
      </c>
      <c r="Q12" s="187">
        <v>0</v>
      </c>
      <c r="R12" s="187">
        <v>0</v>
      </c>
      <c r="S12" s="187">
        <v>0</v>
      </c>
      <c r="T12" s="187">
        <v>0</v>
      </c>
      <c r="U12" s="187">
        <v>0</v>
      </c>
      <c r="V12" s="187">
        <v>0</v>
      </c>
      <c r="W12" s="187">
        <v>0</v>
      </c>
      <c r="X12" s="187">
        <v>0</v>
      </c>
      <c r="Y12" s="187">
        <v>0</v>
      </c>
      <c r="Z12" s="187">
        <v>0</v>
      </c>
      <c r="AA12" s="187">
        <v>0</v>
      </c>
      <c r="AB12" s="187">
        <v>0</v>
      </c>
      <c r="AC12" s="187">
        <v>0</v>
      </c>
      <c r="AD12" s="187">
        <v>0</v>
      </c>
      <c r="AE12" s="187">
        <v>0</v>
      </c>
      <c r="AF12" s="187">
        <v>0</v>
      </c>
      <c r="AG12" s="187">
        <v>0</v>
      </c>
      <c r="AH12" s="187">
        <v>0</v>
      </c>
      <c r="AI12" s="187">
        <v>0</v>
      </c>
      <c r="AJ12" s="187">
        <v>0</v>
      </c>
      <c r="AK12" s="187">
        <v>0</v>
      </c>
      <c r="AL12" s="187">
        <v>0</v>
      </c>
      <c r="AM12" s="187">
        <v>0</v>
      </c>
      <c r="AN12" s="187">
        <v>0</v>
      </c>
      <c r="AO12" s="187">
        <v>0</v>
      </c>
      <c r="AP12" s="187">
        <v>0</v>
      </c>
    </row>
    <row r="13" spans="1:42" x14ac:dyDescent="0.2">
      <c r="A13" s="238">
        <v>6</v>
      </c>
      <c r="B13" s="238">
        <v>40</v>
      </c>
      <c r="C13" s="187">
        <v>1200000</v>
      </c>
      <c r="D13" s="187">
        <v>0</v>
      </c>
      <c r="E13" s="187">
        <v>0</v>
      </c>
      <c r="F13" s="187">
        <v>0</v>
      </c>
      <c r="G13" s="187">
        <v>0</v>
      </c>
      <c r="H13" s="187">
        <v>0</v>
      </c>
      <c r="I13" s="187">
        <v>0</v>
      </c>
      <c r="J13" s="187">
        <v>0</v>
      </c>
      <c r="K13" s="187">
        <v>0</v>
      </c>
      <c r="L13" s="187">
        <v>0</v>
      </c>
      <c r="M13" s="187">
        <v>0</v>
      </c>
      <c r="N13" s="187">
        <v>0</v>
      </c>
      <c r="O13" s="187">
        <v>0</v>
      </c>
      <c r="P13" s="187">
        <v>0</v>
      </c>
      <c r="Q13" s="187">
        <v>0</v>
      </c>
      <c r="R13" s="187">
        <v>0</v>
      </c>
      <c r="S13" s="187">
        <v>0</v>
      </c>
      <c r="T13" s="187">
        <v>0</v>
      </c>
      <c r="U13" s="187">
        <v>0</v>
      </c>
      <c r="V13" s="187">
        <v>0</v>
      </c>
      <c r="W13" s="187">
        <v>0</v>
      </c>
      <c r="X13" s="187">
        <v>0</v>
      </c>
      <c r="Y13" s="187">
        <v>0</v>
      </c>
      <c r="Z13" s="187">
        <v>0</v>
      </c>
      <c r="AA13" s="187">
        <v>0</v>
      </c>
      <c r="AB13" s="187">
        <v>0</v>
      </c>
      <c r="AC13" s="187">
        <v>0</v>
      </c>
      <c r="AD13" s="187">
        <v>0</v>
      </c>
      <c r="AE13" s="187">
        <v>0</v>
      </c>
      <c r="AF13" s="187">
        <v>0</v>
      </c>
      <c r="AG13" s="187">
        <v>0</v>
      </c>
      <c r="AH13" s="187">
        <v>0</v>
      </c>
      <c r="AI13" s="187">
        <v>0</v>
      </c>
      <c r="AJ13" s="187">
        <v>0</v>
      </c>
      <c r="AK13" s="187">
        <v>0</v>
      </c>
      <c r="AL13" s="187">
        <v>0</v>
      </c>
      <c r="AM13" s="187">
        <v>0</v>
      </c>
      <c r="AN13" s="187">
        <v>0</v>
      </c>
      <c r="AO13" s="187">
        <v>0</v>
      </c>
      <c r="AP13" s="187">
        <v>0</v>
      </c>
    </row>
    <row r="14" spans="1:42" s="189" customFormat="1" x14ac:dyDescent="0.2">
      <c r="A14" s="378" t="s">
        <v>32</v>
      </c>
      <c r="B14" s="378"/>
      <c r="C14" s="188">
        <f>IF(C4="","",SUM(C8:C13))</f>
        <v>1200000</v>
      </c>
      <c r="D14" s="188">
        <f t="shared" ref="D14:M14" si="0">IF(D4="","",SUM(D8:D13))</f>
        <v>0</v>
      </c>
      <c r="E14" s="188">
        <f t="shared" si="0"/>
        <v>0</v>
      </c>
      <c r="F14" s="188">
        <f t="shared" si="0"/>
        <v>0</v>
      </c>
      <c r="G14" s="188">
        <f t="shared" si="0"/>
        <v>0</v>
      </c>
      <c r="H14" s="188">
        <f t="shared" si="0"/>
        <v>0</v>
      </c>
      <c r="I14" s="188">
        <f t="shared" si="0"/>
        <v>0</v>
      </c>
      <c r="J14" s="188">
        <f t="shared" si="0"/>
        <v>0</v>
      </c>
      <c r="K14" s="188">
        <f t="shared" si="0"/>
        <v>0</v>
      </c>
      <c r="L14" s="188">
        <f t="shared" si="0"/>
        <v>0</v>
      </c>
      <c r="M14" s="188">
        <f t="shared" si="0"/>
        <v>0</v>
      </c>
      <c r="N14" s="188">
        <f t="shared" ref="N14:AP14" si="1">IF(N4="","",SUM(N8:N13))</f>
        <v>0</v>
      </c>
      <c r="O14" s="188">
        <f t="shared" si="1"/>
        <v>12000</v>
      </c>
      <c r="P14" s="188">
        <f t="shared" si="1"/>
        <v>0</v>
      </c>
      <c r="Q14" s="188">
        <f t="shared" si="1"/>
        <v>0</v>
      </c>
      <c r="R14" s="188">
        <f t="shared" si="1"/>
        <v>0</v>
      </c>
      <c r="S14" s="188">
        <f t="shared" si="1"/>
        <v>0</v>
      </c>
      <c r="T14" s="188">
        <f t="shared" si="1"/>
        <v>0</v>
      </c>
      <c r="U14" s="188">
        <f t="shared" si="1"/>
        <v>0</v>
      </c>
      <c r="V14" s="188">
        <f t="shared" si="1"/>
        <v>0</v>
      </c>
      <c r="W14" s="188">
        <f t="shared" si="1"/>
        <v>0</v>
      </c>
      <c r="X14" s="188" t="str">
        <f t="shared" si="1"/>
        <v/>
      </c>
      <c r="Y14" s="188" t="str">
        <f t="shared" si="1"/>
        <v/>
      </c>
      <c r="Z14" s="188" t="str">
        <f t="shared" si="1"/>
        <v/>
      </c>
      <c r="AA14" s="188" t="str">
        <f t="shared" si="1"/>
        <v/>
      </c>
      <c r="AB14" s="188" t="str">
        <f t="shared" si="1"/>
        <v/>
      </c>
      <c r="AC14" s="188" t="str">
        <f t="shared" si="1"/>
        <v/>
      </c>
      <c r="AD14" s="188" t="str">
        <f t="shared" si="1"/>
        <v/>
      </c>
      <c r="AE14" s="188" t="str">
        <f t="shared" si="1"/>
        <v/>
      </c>
      <c r="AF14" s="188" t="str">
        <f t="shared" si="1"/>
        <v/>
      </c>
      <c r="AG14" s="188" t="str">
        <f t="shared" si="1"/>
        <v/>
      </c>
      <c r="AH14" s="188" t="str">
        <f t="shared" si="1"/>
        <v/>
      </c>
      <c r="AI14" s="188" t="str">
        <f t="shared" si="1"/>
        <v/>
      </c>
      <c r="AJ14" s="188" t="str">
        <f t="shared" si="1"/>
        <v/>
      </c>
      <c r="AK14" s="188" t="str">
        <f t="shared" si="1"/>
        <v/>
      </c>
      <c r="AL14" s="188" t="str">
        <f t="shared" si="1"/>
        <v/>
      </c>
      <c r="AM14" s="188" t="str">
        <f t="shared" si="1"/>
        <v/>
      </c>
      <c r="AN14" s="188" t="str">
        <f t="shared" si="1"/>
        <v/>
      </c>
      <c r="AO14" s="188" t="str">
        <f t="shared" si="1"/>
        <v/>
      </c>
      <c r="AP14" s="188" t="str">
        <f t="shared" si="1"/>
        <v/>
      </c>
    </row>
    <row r="15" spans="1:42" s="138" customFormat="1" x14ac:dyDescent="0.2">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row>
    <row r="16" spans="1:42" s="138" customFormat="1" x14ac:dyDescent="0.2">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row>
    <row r="17" spans="1:42" s="138" customFormat="1" x14ac:dyDescent="0.2">
      <c r="A17" s="184" t="s">
        <v>43</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row>
    <row r="18" spans="1:42" s="186" customFormat="1" ht="25.5" x14ac:dyDescent="0.2">
      <c r="A18" s="185" t="s">
        <v>28</v>
      </c>
      <c r="B18" s="185" t="s">
        <v>29</v>
      </c>
      <c r="C18" s="191"/>
      <c r="D18" s="191"/>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row>
    <row r="19" spans="1:42" s="186" customFormat="1" x14ac:dyDescent="0.2">
      <c r="A19" s="238">
        <v>1</v>
      </c>
      <c r="B19" s="238">
        <v>4</v>
      </c>
      <c r="C19" s="190">
        <f>IF(C$4="","",IF($D$1=2,'POM_Odpisy zrychlene'!D11,'POM_Odpisy linearne'!D20))</f>
        <v>0</v>
      </c>
      <c r="D19" s="190">
        <f>IF(D$4="","",IF($D$1=2,'POM_Odpisy zrychlene'!E11,'POM_Odpisy linearne'!E20))</f>
        <v>0</v>
      </c>
      <c r="E19" s="190">
        <f>IF(E$4="","",IF($D$1=2,'POM_Odpisy zrychlene'!F11,'POM_Odpisy linearne'!F20))</f>
        <v>0</v>
      </c>
      <c r="F19" s="190">
        <f>IF(F$4="","",IF($D$1=2,'POM_Odpisy zrychlene'!G11,'POM_Odpisy linearne'!G20))</f>
        <v>0</v>
      </c>
      <c r="G19" s="190">
        <f>IF(G$4="","",IF($D$1=2,'POM_Odpisy zrychlene'!H11,'POM_Odpisy linearne'!H20))</f>
        <v>0</v>
      </c>
      <c r="H19" s="190">
        <f>IF(H$4="","",IF($D$1=2,'POM_Odpisy zrychlene'!I11,'POM_Odpisy linearne'!I20))</f>
        <v>0</v>
      </c>
      <c r="I19" s="190">
        <f>IF(I$4="","",IF($D$1=2,'POM_Odpisy zrychlene'!J11,'POM_Odpisy linearne'!J20))</f>
        <v>0</v>
      </c>
      <c r="J19" s="190">
        <f>IF(J$4="","",IF($D$1=2,'POM_Odpisy zrychlene'!K11,'POM_Odpisy linearne'!K20))</f>
        <v>0</v>
      </c>
      <c r="K19" s="190">
        <f>IF(K$4="","",IF($D$1=2,'POM_Odpisy zrychlene'!L11,'POM_Odpisy linearne'!L20))</f>
        <v>0</v>
      </c>
      <c r="L19" s="190">
        <f>IF(L$4="","",IF($D$1=2,'POM_Odpisy zrychlene'!M11,'POM_Odpisy linearne'!M20))</f>
        <v>0</v>
      </c>
      <c r="M19" s="190">
        <f>IF(M$4="","",IF($D$1=2,'POM_Odpisy zrychlene'!N11,'POM_Odpisy linearne'!N20))</f>
        <v>0</v>
      </c>
      <c r="N19" s="190">
        <f>IF(N$4="","",IF($D$1=2,'POM_Odpisy zrychlene'!O11,'POM_Odpisy linearne'!O20))</f>
        <v>0</v>
      </c>
      <c r="O19" s="190">
        <f>IF(O$4="","",IF($D$1=2,'POM_Odpisy zrychlene'!P11,'POM_Odpisy linearne'!P20))</f>
        <v>0</v>
      </c>
      <c r="P19" s="190">
        <f>IF(P$4="","",IF($D$1=2,'POM_Odpisy zrychlene'!Q11,'POM_Odpisy linearne'!Q20))</f>
        <v>0</v>
      </c>
      <c r="Q19" s="190">
        <f>IF(Q$4="","",IF($D$1=2,'POM_Odpisy zrychlene'!R11,'POM_Odpisy linearne'!R20))</f>
        <v>0</v>
      </c>
      <c r="R19" s="190">
        <f>IF(R$4="","",IF($D$1=2,'POM_Odpisy zrychlene'!S11,'POM_Odpisy linearne'!S20))</f>
        <v>0</v>
      </c>
      <c r="S19" s="190">
        <f>IF(S$4="","",IF($D$1=2,'POM_Odpisy zrychlene'!T11,'POM_Odpisy linearne'!T20))</f>
        <v>0</v>
      </c>
      <c r="T19" s="190">
        <f>IF(T$4="","",IF($D$1=2,'POM_Odpisy zrychlene'!U11,'POM_Odpisy linearne'!U20))</f>
        <v>0</v>
      </c>
      <c r="U19" s="190">
        <f>IF(U$4="","",IF($D$1=2,'POM_Odpisy zrychlene'!V11,'POM_Odpisy linearne'!V20))</f>
        <v>0</v>
      </c>
      <c r="V19" s="190">
        <f>IF(V$4="","",IF($D$1=2,'POM_Odpisy zrychlene'!W11,'POM_Odpisy linearne'!W20))</f>
        <v>0</v>
      </c>
      <c r="W19" s="190">
        <f>IF(W$4="","",IF($D$1=2,'POM_Odpisy zrychlene'!X11,'POM_Odpisy linearne'!X20))</f>
        <v>0</v>
      </c>
      <c r="X19" s="190" t="str">
        <f>IF(X$4="","",IF($D$1=2,'POM_Odpisy zrychlene'!Y11,'POM_Odpisy linearne'!Y20))</f>
        <v/>
      </c>
      <c r="Y19" s="190" t="str">
        <f>IF(Y$4="","",IF($D$1=2,'POM_Odpisy zrychlene'!Z11,'POM_Odpisy linearne'!Z20))</f>
        <v/>
      </c>
      <c r="Z19" s="190" t="str">
        <f>IF(Z$4="","",IF($D$1=2,'POM_Odpisy zrychlene'!AA11,'POM_Odpisy linearne'!AA20))</f>
        <v/>
      </c>
      <c r="AA19" s="190" t="str">
        <f>IF(AA$4="","",IF($D$1=2,'POM_Odpisy zrychlene'!AB11,'POM_Odpisy linearne'!AB20))</f>
        <v/>
      </c>
      <c r="AB19" s="190" t="str">
        <f>IF(AB$4="","",IF($D$1=2,'POM_Odpisy zrychlene'!AC11,'POM_Odpisy linearne'!AC20))</f>
        <v/>
      </c>
      <c r="AC19" s="190" t="str">
        <f>IF(AC$4="","",IF($D$1=2,'POM_Odpisy zrychlene'!AD11,'POM_Odpisy linearne'!AD20))</f>
        <v/>
      </c>
      <c r="AD19" s="190" t="str">
        <f>IF(AD$4="","",IF($D$1=2,'POM_Odpisy zrychlene'!AE11,'POM_Odpisy linearne'!AE20))</f>
        <v/>
      </c>
      <c r="AE19" s="190" t="str">
        <f>IF(AE$4="","",IF($D$1=2,'POM_Odpisy zrychlene'!AF11,'POM_Odpisy linearne'!AF20))</f>
        <v/>
      </c>
      <c r="AF19" s="190" t="str">
        <f>IF(AF$4="","",IF($D$1=2,'POM_Odpisy zrychlene'!AG11,'POM_Odpisy linearne'!AG20))</f>
        <v/>
      </c>
      <c r="AG19" s="190" t="str">
        <f>IF(AG$4="","",IF($D$1=2,'POM_Odpisy zrychlene'!AH11,'POM_Odpisy linearne'!AH20))</f>
        <v/>
      </c>
      <c r="AH19" s="190" t="str">
        <f>IF(AH$4="","",IF($D$1=2,'POM_Odpisy zrychlene'!AI11,'POM_Odpisy linearne'!AI20))</f>
        <v/>
      </c>
      <c r="AI19" s="190" t="str">
        <f>IF(AI$4="","",IF($D$1=2,'POM_Odpisy zrychlene'!AJ11,'POM_Odpisy linearne'!AJ20))</f>
        <v/>
      </c>
      <c r="AJ19" s="190" t="str">
        <f>IF(AJ$4="","",IF($D$1=2,'POM_Odpisy zrychlene'!AK11,'POM_Odpisy linearne'!AK20))</f>
        <v/>
      </c>
      <c r="AK19" s="190" t="str">
        <f>IF(AK$4="","",IF($D$1=2,'POM_Odpisy zrychlene'!AQ11,'POM_Odpisy linearne'!AL20))</f>
        <v/>
      </c>
      <c r="AL19" s="190" t="str">
        <f>IF(AL$4="","",IF($D$1=2,'POM_Odpisy zrychlene'!AR11,'POM_Odpisy linearne'!AM20))</f>
        <v/>
      </c>
      <c r="AM19" s="190" t="str">
        <f>IF(AM$4="","",IF($D$1=2,'POM_Odpisy zrychlene'!AS11,'POM_Odpisy linearne'!AN20))</f>
        <v/>
      </c>
      <c r="AN19" s="190" t="str">
        <f>IF(AN$4="","",IF($D$1=2,'POM_Odpisy zrychlene'!AT11,'POM_Odpisy linearne'!AO20))</f>
        <v/>
      </c>
      <c r="AO19" s="190" t="str">
        <f>IF(AO$4="","",IF($D$1=2,'POM_Odpisy zrychlene'!AU11,'POM_Odpisy linearne'!AP20))</f>
        <v/>
      </c>
      <c r="AP19" s="190" t="str">
        <f>IF(AP$4="","",IF($D$1=2,'POM_Odpisy zrychlene'!AV11,'POM_Odpisy linearne'!AQ20))</f>
        <v/>
      </c>
    </row>
    <row r="20" spans="1:42" s="138" customFormat="1" x14ac:dyDescent="0.2">
      <c r="A20" s="238">
        <v>2</v>
      </c>
      <c r="B20" s="238">
        <v>6</v>
      </c>
      <c r="C20" s="190">
        <f>IF(C$4="","",IF($D$1=2,'POM_Odpisy zrychlene'!D12,'POM_Odpisy linearne'!D21))</f>
        <v>0</v>
      </c>
      <c r="D20" s="190">
        <f>IF(D$4="","",IF($D$1=2,'POM_Odpisy zrychlene'!E12,'POM_Odpisy linearne'!E21))</f>
        <v>0</v>
      </c>
      <c r="E20" s="190">
        <f>IF(E$4="","",IF($D$1=2,'POM_Odpisy zrychlene'!F12,'POM_Odpisy linearne'!F21))</f>
        <v>0</v>
      </c>
      <c r="F20" s="190">
        <f>IF(F$4="","",IF($D$1=2,'POM_Odpisy zrychlene'!G12,'POM_Odpisy linearne'!G21))</f>
        <v>0</v>
      </c>
      <c r="G20" s="190">
        <f>IF(G$4="","",IF($D$1=2,'POM_Odpisy zrychlene'!H12,'POM_Odpisy linearne'!H21))</f>
        <v>0</v>
      </c>
      <c r="H20" s="190">
        <f>IF(H$4="","",IF($D$1=2,'POM_Odpisy zrychlene'!I12,'POM_Odpisy linearne'!I21))</f>
        <v>0</v>
      </c>
      <c r="I20" s="190">
        <f>IF(I$4="","",IF($D$1=2,'POM_Odpisy zrychlene'!J12,'POM_Odpisy linearne'!J21))</f>
        <v>0</v>
      </c>
      <c r="J20" s="190">
        <f>IF(J$4="","",IF($D$1=2,'POM_Odpisy zrychlene'!K12,'POM_Odpisy linearne'!K21))</f>
        <v>0</v>
      </c>
      <c r="K20" s="190">
        <f>IF(K$4="","",IF($D$1=2,'POM_Odpisy zrychlene'!L12,'POM_Odpisy linearne'!L21))</f>
        <v>0</v>
      </c>
      <c r="L20" s="190">
        <f>IF(L$4="","",IF($D$1=2,'POM_Odpisy zrychlene'!M12,'POM_Odpisy linearne'!M21))</f>
        <v>0</v>
      </c>
      <c r="M20" s="190">
        <f>IF(M$4="","",IF($D$1=2,'POM_Odpisy zrychlene'!N12,'POM_Odpisy linearne'!N21))</f>
        <v>0</v>
      </c>
      <c r="N20" s="190">
        <f>IF(N$4="","",IF($D$1=2,'POM_Odpisy zrychlene'!O12,'POM_Odpisy linearne'!O21))</f>
        <v>0</v>
      </c>
      <c r="O20" s="190">
        <f>IF(O$4="","",IF($D$1=2,'POM_Odpisy zrychlene'!P12,'POM_Odpisy linearne'!P21))</f>
        <v>2000</v>
      </c>
      <c r="P20" s="190">
        <f>IF(P$4="","",IF($D$1=2,'POM_Odpisy zrychlene'!Q12,'POM_Odpisy linearne'!Q21))</f>
        <v>2000</v>
      </c>
      <c r="Q20" s="190">
        <f>IF(Q$4="","",IF($D$1=2,'POM_Odpisy zrychlene'!R12,'POM_Odpisy linearne'!R21))</f>
        <v>2000</v>
      </c>
      <c r="R20" s="190">
        <f>IF(R$4="","",IF($D$1=2,'POM_Odpisy zrychlene'!S12,'POM_Odpisy linearne'!S21))</f>
        <v>2000</v>
      </c>
      <c r="S20" s="190">
        <f>IF(S$4="","",IF($D$1=2,'POM_Odpisy zrychlene'!T12,'POM_Odpisy linearne'!T21))</f>
        <v>2000</v>
      </c>
      <c r="T20" s="190">
        <f>IF(T$4="","",IF($D$1=2,'POM_Odpisy zrychlene'!U12,'POM_Odpisy linearne'!U21))</f>
        <v>2000</v>
      </c>
      <c r="U20" s="190">
        <f>IF(U$4="","",IF($D$1=2,'POM_Odpisy zrychlene'!V12,'POM_Odpisy linearne'!V21))</f>
        <v>0</v>
      </c>
      <c r="V20" s="190">
        <f>IF(V$4="","",IF($D$1=2,'POM_Odpisy zrychlene'!W12,'POM_Odpisy linearne'!W21))</f>
        <v>0</v>
      </c>
      <c r="W20" s="190">
        <f>IF(W$4="","",IF($D$1=2,'POM_Odpisy zrychlene'!X12,'POM_Odpisy linearne'!X21))</f>
        <v>0</v>
      </c>
      <c r="X20" s="190" t="str">
        <f>IF(X$4="","",IF($D$1=2,'POM_Odpisy zrychlene'!Y12,'POM_Odpisy linearne'!Y21))</f>
        <v/>
      </c>
      <c r="Y20" s="190" t="str">
        <f>IF(Y$4="","",IF($D$1=2,'POM_Odpisy zrychlene'!Z12,'POM_Odpisy linearne'!Z21))</f>
        <v/>
      </c>
      <c r="Z20" s="190" t="str">
        <f>IF(Z$4="","",IF($D$1=2,'POM_Odpisy zrychlene'!AA12,'POM_Odpisy linearne'!AA21))</f>
        <v/>
      </c>
      <c r="AA20" s="190" t="str">
        <f>IF(AA$4="","",IF($D$1=2,'POM_Odpisy zrychlene'!AB12,'POM_Odpisy linearne'!AB21))</f>
        <v/>
      </c>
      <c r="AB20" s="190" t="str">
        <f>IF(AB$4="","",IF($D$1=2,'POM_Odpisy zrychlene'!AC12,'POM_Odpisy linearne'!AC21))</f>
        <v/>
      </c>
      <c r="AC20" s="190" t="str">
        <f>IF(AC$4="","",IF($D$1=2,'POM_Odpisy zrychlene'!AD12,'POM_Odpisy linearne'!AD21))</f>
        <v/>
      </c>
      <c r="AD20" s="190" t="str">
        <f>IF(AD$4="","",IF($D$1=2,'POM_Odpisy zrychlene'!AE12,'POM_Odpisy linearne'!AE21))</f>
        <v/>
      </c>
      <c r="AE20" s="190" t="str">
        <f>IF(AE$4="","",IF($D$1=2,'POM_Odpisy zrychlene'!AF12,'POM_Odpisy linearne'!AF21))</f>
        <v/>
      </c>
      <c r="AF20" s="190" t="str">
        <f>IF(AF$4="","",IF($D$1=2,'POM_Odpisy zrychlene'!AG12,'POM_Odpisy linearne'!AG21))</f>
        <v/>
      </c>
      <c r="AG20" s="190" t="str">
        <f>IF(AG$4="","",IF($D$1=2,'POM_Odpisy zrychlene'!AH12,'POM_Odpisy linearne'!AH21))</f>
        <v/>
      </c>
      <c r="AH20" s="190" t="str">
        <f>IF(AH$4="","",IF($D$1=2,'POM_Odpisy zrychlene'!AI12,'POM_Odpisy linearne'!AI21))</f>
        <v/>
      </c>
      <c r="AI20" s="190" t="str">
        <f>IF(AI$4="","",IF($D$1=2,'POM_Odpisy zrychlene'!AJ12,'POM_Odpisy linearne'!AJ21))</f>
        <v/>
      </c>
      <c r="AJ20" s="190" t="str">
        <f>IF(AJ$4="","",IF($D$1=2,'POM_Odpisy zrychlene'!AK12,'POM_Odpisy linearne'!AK21))</f>
        <v/>
      </c>
      <c r="AK20" s="190" t="str">
        <f>IF(AK$4="","",IF($D$1=2,'POM_Odpisy zrychlene'!AQ12,'POM_Odpisy linearne'!AL21))</f>
        <v/>
      </c>
      <c r="AL20" s="190" t="str">
        <f>IF(AL$4="","",IF($D$1=2,'POM_Odpisy zrychlene'!AR12,'POM_Odpisy linearne'!AM21))</f>
        <v/>
      </c>
      <c r="AM20" s="190" t="str">
        <f>IF(AM$4="","",IF($D$1=2,'POM_Odpisy zrychlene'!AS12,'POM_Odpisy linearne'!AN21))</f>
        <v/>
      </c>
      <c r="AN20" s="190" t="str">
        <f>IF(AN$4="","",IF($D$1=2,'POM_Odpisy zrychlene'!AT12,'POM_Odpisy linearne'!AO21))</f>
        <v/>
      </c>
      <c r="AO20" s="190" t="str">
        <f>IF(AO$4="","",IF($D$1=2,'POM_Odpisy zrychlene'!AU12,'POM_Odpisy linearne'!AP21))</f>
        <v/>
      </c>
      <c r="AP20" s="190" t="str">
        <f>IF(AP$4="","",IF($D$1=2,'POM_Odpisy zrychlene'!AV12,'POM_Odpisy linearne'!AQ21))</f>
        <v/>
      </c>
    </row>
    <row r="21" spans="1:42" s="138" customFormat="1" x14ac:dyDescent="0.2">
      <c r="A21" s="238">
        <v>3</v>
      </c>
      <c r="B21" s="238">
        <v>8</v>
      </c>
      <c r="C21" s="190">
        <f>IF(C$4="","",IF($D$1=2,'POM_Odpisy zrychlene'!D13,'POM_Odpisy linearne'!D22))</f>
        <v>0</v>
      </c>
      <c r="D21" s="190">
        <f>IF(D$4="","",IF($D$1=2,'POM_Odpisy zrychlene'!E13,'POM_Odpisy linearne'!E22))</f>
        <v>0</v>
      </c>
      <c r="E21" s="190">
        <f>IF(E$4="","",IF($D$1=2,'POM_Odpisy zrychlene'!F13,'POM_Odpisy linearne'!F22))</f>
        <v>0</v>
      </c>
      <c r="F21" s="190">
        <f>IF(F$4="","",IF($D$1=2,'POM_Odpisy zrychlene'!G13,'POM_Odpisy linearne'!G22))</f>
        <v>0</v>
      </c>
      <c r="G21" s="190">
        <f>IF(G$4="","",IF($D$1=2,'POM_Odpisy zrychlene'!H13,'POM_Odpisy linearne'!H22))</f>
        <v>0</v>
      </c>
      <c r="H21" s="190">
        <f>IF(H$4="","",IF($D$1=2,'POM_Odpisy zrychlene'!I13,'POM_Odpisy linearne'!I22))</f>
        <v>0</v>
      </c>
      <c r="I21" s="190">
        <f>IF(I$4="","",IF($D$1=2,'POM_Odpisy zrychlene'!J13,'POM_Odpisy linearne'!J22))</f>
        <v>0</v>
      </c>
      <c r="J21" s="190">
        <f>IF(J$4="","",IF($D$1=2,'POM_Odpisy zrychlene'!K13,'POM_Odpisy linearne'!K22))</f>
        <v>0</v>
      </c>
      <c r="K21" s="190">
        <f>IF(K$4="","",IF($D$1=2,'POM_Odpisy zrychlene'!L13,'POM_Odpisy linearne'!L22))</f>
        <v>0</v>
      </c>
      <c r="L21" s="190">
        <f>IF(L$4="","",IF($D$1=2,'POM_Odpisy zrychlene'!M13,'POM_Odpisy linearne'!M22))</f>
        <v>0</v>
      </c>
      <c r="M21" s="190">
        <f>IF(M$4="","",IF($D$1=2,'POM_Odpisy zrychlene'!N13,'POM_Odpisy linearne'!N22))</f>
        <v>0</v>
      </c>
      <c r="N21" s="190">
        <f>IF(N$4="","",IF($D$1=2,'POM_Odpisy zrychlene'!O13,'POM_Odpisy linearne'!O22))</f>
        <v>0</v>
      </c>
      <c r="O21" s="190">
        <f>IF(O$4="","",IF($D$1=2,'POM_Odpisy zrychlene'!P13,'POM_Odpisy linearne'!P22))</f>
        <v>0</v>
      </c>
      <c r="P21" s="190">
        <f>IF(P$4="","",IF($D$1=2,'POM_Odpisy zrychlene'!Q13,'POM_Odpisy linearne'!Q22))</f>
        <v>0</v>
      </c>
      <c r="Q21" s="190">
        <f>IF(Q$4="","",IF($D$1=2,'POM_Odpisy zrychlene'!R13,'POM_Odpisy linearne'!R22))</f>
        <v>0</v>
      </c>
      <c r="R21" s="190">
        <f>IF(R$4="","",IF($D$1=2,'POM_Odpisy zrychlene'!S13,'POM_Odpisy linearne'!S22))</f>
        <v>0</v>
      </c>
      <c r="S21" s="190">
        <f>IF(S$4="","",IF($D$1=2,'POM_Odpisy zrychlene'!T13,'POM_Odpisy linearne'!T22))</f>
        <v>0</v>
      </c>
      <c r="T21" s="190">
        <f>IF(T$4="","",IF($D$1=2,'POM_Odpisy zrychlene'!U13,'POM_Odpisy linearne'!U22))</f>
        <v>0</v>
      </c>
      <c r="U21" s="190">
        <f>IF(U$4="","",IF($D$1=2,'POM_Odpisy zrychlene'!V13,'POM_Odpisy linearne'!V22))</f>
        <v>0</v>
      </c>
      <c r="V21" s="190">
        <f>IF(V$4="","",IF($D$1=2,'POM_Odpisy zrychlene'!W13,'POM_Odpisy linearne'!W22))</f>
        <v>0</v>
      </c>
      <c r="W21" s="190">
        <f>IF(W$4="","",IF($D$1=2,'POM_Odpisy zrychlene'!X13,'POM_Odpisy linearne'!X22))</f>
        <v>0</v>
      </c>
      <c r="X21" s="190" t="str">
        <f>IF(X$4="","",IF($D$1=2,'POM_Odpisy zrychlene'!Y13,'POM_Odpisy linearne'!Y22))</f>
        <v/>
      </c>
      <c r="Y21" s="190" t="str">
        <f>IF(Y$4="","",IF($D$1=2,'POM_Odpisy zrychlene'!Z13,'POM_Odpisy linearne'!Z22))</f>
        <v/>
      </c>
      <c r="Z21" s="190" t="str">
        <f>IF(Z$4="","",IF($D$1=2,'POM_Odpisy zrychlene'!AA13,'POM_Odpisy linearne'!AA22))</f>
        <v/>
      </c>
      <c r="AA21" s="190" t="str">
        <f>IF(AA$4="","",IF($D$1=2,'POM_Odpisy zrychlene'!AB13,'POM_Odpisy linearne'!AB22))</f>
        <v/>
      </c>
      <c r="AB21" s="190" t="str">
        <f>IF(AB$4="","",IF($D$1=2,'POM_Odpisy zrychlene'!AC13,'POM_Odpisy linearne'!AC22))</f>
        <v/>
      </c>
      <c r="AC21" s="190" t="str">
        <f>IF(AC$4="","",IF($D$1=2,'POM_Odpisy zrychlene'!AD13,'POM_Odpisy linearne'!AD22))</f>
        <v/>
      </c>
      <c r="AD21" s="190" t="str">
        <f>IF(AD$4="","",IF($D$1=2,'POM_Odpisy zrychlene'!AE13,'POM_Odpisy linearne'!AE22))</f>
        <v/>
      </c>
      <c r="AE21" s="190" t="str">
        <f>IF(AE$4="","",IF($D$1=2,'POM_Odpisy zrychlene'!AF13,'POM_Odpisy linearne'!AF22))</f>
        <v/>
      </c>
      <c r="AF21" s="190" t="str">
        <f>IF(AF$4="","",IF($D$1=2,'POM_Odpisy zrychlene'!AG13,'POM_Odpisy linearne'!AG22))</f>
        <v/>
      </c>
      <c r="AG21" s="190" t="str">
        <f>IF(AG$4="","",IF($D$1=2,'POM_Odpisy zrychlene'!AH13,'POM_Odpisy linearne'!AH22))</f>
        <v/>
      </c>
      <c r="AH21" s="190" t="str">
        <f>IF(AH$4="","",IF($D$1=2,'POM_Odpisy zrychlene'!AI13,'POM_Odpisy linearne'!AI22))</f>
        <v/>
      </c>
      <c r="AI21" s="190" t="str">
        <f>IF(AI$4="","",IF($D$1=2,'POM_Odpisy zrychlene'!AJ13,'POM_Odpisy linearne'!AJ22))</f>
        <v/>
      </c>
      <c r="AJ21" s="190" t="str">
        <f>IF(AJ$4="","",IF($D$1=2,'POM_Odpisy zrychlene'!AK13,'POM_Odpisy linearne'!AK22))</f>
        <v/>
      </c>
      <c r="AK21" s="190" t="str">
        <f>IF(AK$4="","",IF($D$1=2,'POM_Odpisy zrychlene'!AQ13,'POM_Odpisy linearne'!AL22))</f>
        <v/>
      </c>
      <c r="AL21" s="190" t="str">
        <f>IF(AL$4="","",IF($D$1=2,'POM_Odpisy zrychlene'!AR13,'POM_Odpisy linearne'!AM22))</f>
        <v/>
      </c>
      <c r="AM21" s="190" t="str">
        <f>IF(AM$4="","",IF($D$1=2,'POM_Odpisy zrychlene'!AS13,'POM_Odpisy linearne'!AN22))</f>
        <v/>
      </c>
      <c r="AN21" s="190" t="str">
        <f>IF(AN$4="","",IF($D$1=2,'POM_Odpisy zrychlene'!AT13,'POM_Odpisy linearne'!AO22))</f>
        <v/>
      </c>
      <c r="AO21" s="190" t="str">
        <f>IF(AO$4="","",IF($D$1=2,'POM_Odpisy zrychlene'!AU13,'POM_Odpisy linearne'!AP22))</f>
        <v/>
      </c>
      <c r="AP21" s="190" t="str">
        <f>IF(AP$4="","",IF($D$1=2,'POM_Odpisy zrychlene'!AV13,'POM_Odpisy linearne'!AQ22))</f>
        <v/>
      </c>
    </row>
    <row r="22" spans="1:42" s="138" customFormat="1" x14ac:dyDescent="0.2">
      <c r="A22" s="238">
        <v>4</v>
      </c>
      <c r="B22" s="238">
        <v>12</v>
      </c>
      <c r="C22" s="190">
        <f>IF(C$4="","",IF($D$1=2,'POM_Odpisy zrychlene'!D14,'POM_Odpisy linearne'!D23))</f>
        <v>0</v>
      </c>
      <c r="D22" s="190">
        <f>IF(D$4="","",IF($D$1=2,'POM_Odpisy zrychlene'!E14,'POM_Odpisy linearne'!E23))</f>
        <v>0</v>
      </c>
      <c r="E22" s="190">
        <f>IF(E$4="","",IF($D$1=2,'POM_Odpisy zrychlene'!F14,'POM_Odpisy linearne'!F23))</f>
        <v>0</v>
      </c>
      <c r="F22" s="190">
        <f>IF(F$4="","",IF($D$1=2,'POM_Odpisy zrychlene'!G14,'POM_Odpisy linearne'!G23))</f>
        <v>0</v>
      </c>
      <c r="G22" s="190">
        <f>IF(G$4="","",IF($D$1=2,'POM_Odpisy zrychlene'!H14,'POM_Odpisy linearne'!H23))</f>
        <v>0</v>
      </c>
      <c r="H22" s="190">
        <f>IF(H$4="","",IF($D$1=2,'POM_Odpisy zrychlene'!I14,'POM_Odpisy linearne'!I23))</f>
        <v>0</v>
      </c>
      <c r="I22" s="190">
        <f>IF(I$4="","",IF($D$1=2,'POM_Odpisy zrychlene'!J14,'POM_Odpisy linearne'!J23))</f>
        <v>0</v>
      </c>
      <c r="J22" s="190">
        <f>IF(J$4="","",IF($D$1=2,'POM_Odpisy zrychlene'!K14,'POM_Odpisy linearne'!K23))</f>
        <v>0</v>
      </c>
      <c r="K22" s="190">
        <f>IF(K$4="","",IF($D$1=2,'POM_Odpisy zrychlene'!L14,'POM_Odpisy linearne'!L23))</f>
        <v>0</v>
      </c>
      <c r="L22" s="190">
        <f>IF(L$4="","",IF($D$1=2,'POM_Odpisy zrychlene'!M14,'POM_Odpisy linearne'!M23))</f>
        <v>0</v>
      </c>
      <c r="M22" s="190">
        <f>IF(M$4="","",IF($D$1=2,'POM_Odpisy zrychlene'!N14,'POM_Odpisy linearne'!N23))</f>
        <v>0</v>
      </c>
      <c r="N22" s="190">
        <f>IF(N$4="","",IF($D$1=2,'POM_Odpisy zrychlene'!O14,'POM_Odpisy linearne'!O23))</f>
        <v>0</v>
      </c>
      <c r="O22" s="190">
        <f>IF(O$4="","",IF($D$1=2,'POM_Odpisy zrychlene'!P14,'POM_Odpisy linearne'!P23))</f>
        <v>0</v>
      </c>
      <c r="P22" s="190">
        <f>IF(P$4="","",IF($D$1=2,'POM_Odpisy zrychlene'!Q14,'POM_Odpisy linearne'!Q23))</f>
        <v>0</v>
      </c>
      <c r="Q22" s="190">
        <f>IF(Q$4="","",IF($D$1=2,'POM_Odpisy zrychlene'!R14,'POM_Odpisy linearne'!R23))</f>
        <v>0</v>
      </c>
      <c r="R22" s="190">
        <f>IF(R$4="","",IF($D$1=2,'POM_Odpisy zrychlene'!S14,'POM_Odpisy linearne'!S23))</f>
        <v>0</v>
      </c>
      <c r="S22" s="190">
        <f>IF(S$4="","",IF($D$1=2,'POM_Odpisy zrychlene'!T14,'POM_Odpisy linearne'!T23))</f>
        <v>0</v>
      </c>
      <c r="T22" s="190">
        <f>IF(T$4="","",IF($D$1=2,'POM_Odpisy zrychlene'!U14,'POM_Odpisy linearne'!U23))</f>
        <v>0</v>
      </c>
      <c r="U22" s="190">
        <f>IF(U$4="","",IF($D$1=2,'POM_Odpisy zrychlene'!V14,'POM_Odpisy linearne'!V23))</f>
        <v>0</v>
      </c>
      <c r="V22" s="190">
        <f>IF(V$4="","",IF($D$1=2,'POM_Odpisy zrychlene'!W14,'POM_Odpisy linearne'!W23))</f>
        <v>0</v>
      </c>
      <c r="W22" s="190">
        <f>IF(W$4="","",IF($D$1=2,'POM_Odpisy zrychlene'!X14,'POM_Odpisy linearne'!X23))</f>
        <v>0</v>
      </c>
      <c r="X22" s="190" t="str">
        <f>IF(X$4="","",IF($D$1=2,'POM_Odpisy zrychlene'!Y14,'POM_Odpisy linearne'!Y23))</f>
        <v/>
      </c>
      <c r="Y22" s="190" t="str">
        <f>IF(Y$4="","",IF($D$1=2,'POM_Odpisy zrychlene'!Z14,'POM_Odpisy linearne'!Z23))</f>
        <v/>
      </c>
      <c r="Z22" s="190" t="str">
        <f>IF(Z$4="","",IF($D$1=2,'POM_Odpisy zrychlene'!AA14,'POM_Odpisy linearne'!AA23))</f>
        <v/>
      </c>
      <c r="AA22" s="190" t="str">
        <f>IF(AA$4="","",IF($D$1=2,'POM_Odpisy zrychlene'!AB14,'POM_Odpisy linearne'!AB23))</f>
        <v/>
      </c>
      <c r="AB22" s="190" t="str">
        <f>IF(AB$4="","",IF($D$1=2,'POM_Odpisy zrychlene'!AC14,'POM_Odpisy linearne'!AC23))</f>
        <v/>
      </c>
      <c r="AC22" s="190" t="str">
        <f>IF(AC$4="","",IF($D$1=2,'POM_Odpisy zrychlene'!AD14,'POM_Odpisy linearne'!AD23))</f>
        <v/>
      </c>
      <c r="AD22" s="190" t="str">
        <f>IF(AD$4="","",IF($D$1=2,'POM_Odpisy zrychlene'!AE14,'POM_Odpisy linearne'!AE23))</f>
        <v/>
      </c>
      <c r="AE22" s="190" t="str">
        <f>IF(AE$4="","",IF($D$1=2,'POM_Odpisy zrychlene'!AF14,'POM_Odpisy linearne'!AF23))</f>
        <v/>
      </c>
      <c r="AF22" s="190" t="str">
        <f>IF(AF$4="","",IF($D$1=2,'POM_Odpisy zrychlene'!AG14,'POM_Odpisy linearne'!AG23))</f>
        <v/>
      </c>
      <c r="AG22" s="190" t="str">
        <f>IF(AG$4="","",IF($D$1=2,'POM_Odpisy zrychlene'!AH14,'POM_Odpisy linearne'!AH23))</f>
        <v/>
      </c>
      <c r="AH22" s="190" t="str">
        <f>IF(AH$4="","",IF($D$1=2,'POM_Odpisy zrychlene'!AI14,'POM_Odpisy linearne'!AI23))</f>
        <v/>
      </c>
      <c r="AI22" s="190" t="str">
        <f>IF(AI$4="","",IF($D$1=2,'POM_Odpisy zrychlene'!AJ14,'POM_Odpisy linearne'!AJ23))</f>
        <v/>
      </c>
      <c r="AJ22" s="190" t="str">
        <f>IF(AJ$4="","",IF($D$1=2,'POM_Odpisy zrychlene'!AK14,'POM_Odpisy linearne'!AK23))</f>
        <v/>
      </c>
      <c r="AK22" s="190" t="str">
        <f>IF(AK$4="","",IF($D$1=2,'POM_Odpisy zrychlene'!AQ14,'POM_Odpisy linearne'!AL23))</f>
        <v/>
      </c>
      <c r="AL22" s="190" t="str">
        <f>IF(AL$4="","",IF($D$1=2,'POM_Odpisy zrychlene'!AR14,'POM_Odpisy linearne'!AM23))</f>
        <v/>
      </c>
      <c r="AM22" s="190" t="str">
        <f>IF(AM$4="","",IF($D$1=2,'POM_Odpisy zrychlene'!AS14,'POM_Odpisy linearne'!AN23))</f>
        <v/>
      </c>
      <c r="AN22" s="190" t="str">
        <f>IF(AN$4="","",IF($D$1=2,'POM_Odpisy zrychlene'!AT14,'POM_Odpisy linearne'!AO23))</f>
        <v/>
      </c>
      <c r="AO22" s="190" t="str">
        <f>IF(AO$4="","",IF($D$1=2,'POM_Odpisy zrychlene'!AU14,'POM_Odpisy linearne'!AP23))</f>
        <v/>
      </c>
      <c r="AP22" s="190" t="str">
        <f>IF(AP$4="","",IF($D$1=2,'POM_Odpisy zrychlene'!AV14,'POM_Odpisy linearne'!AQ23))</f>
        <v/>
      </c>
    </row>
    <row r="23" spans="1:42" s="138" customFormat="1" x14ac:dyDescent="0.2">
      <c r="A23" s="238">
        <v>5</v>
      </c>
      <c r="B23" s="238">
        <v>20</v>
      </c>
      <c r="C23" s="190">
        <f>IF(C$4="","",IF($D$1=2,'POM_Odpisy zrychlene'!D15,'POM_Odpisy linearne'!D24))</f>
        <v>0</v>
      </c>
      <c r="D23" s="190">
        <f>IF(D$4="","",IF($D$1=2,'POM_Odpisy zrychlene'!E15,'POM_Odpisy linearne'!E24))</f>
        <v>0</v>
      </c>
      <c r="E23" s="190">
        <f>IF(E$4="","",IF($D$1=2,'POM_Odpisy zrychlene'!F15,'POM_Odpisy linearne'!F24))</f>
        <v>0</v>
      </c>
      <c r="F23" s="190">
        <f>IF(F$4="","",IF($D$1=2,'POM_Odpisy zrychlene'!G15,'POM_Odpisy linearne'!G24))</f>
        <v>0</v>
      </c>
      <c r="G23" s="190">
        <f>IF(G$4="","",IF($D$1=2,'POM_Odpisy zrychlene'!H15,'POM_Odpisy linearne'!H24))</f>
        <v>0</v>
      </c>
      <c r="H23" s="190">
        <f>IF(H$4="","",IF($D$1=2,'POM_Odpisy zrychlene'!I15,'POM_Odpisy linearne'!I24))</f>
        <v>0</v>
      </c>
      <c r="I23" s="190">
        <f>IF(I$4="","",IF($D$1=2,'POM_Odpisy zrychlene'!J15,'POM_Odpisy linearne'!J24))</f>
        <v>0</v>
      </c>
      <c r="J23" s="190">
        <f>IF(J$4="","",IF($D$1=2,'POM_Odpisy zrychlene'!K15,'POM_Odpisy linearne'!K24))</f>
        <v>0</v>
      </c>
      <c r="K23" s="190">
        <f>IF(K$4="","",IF($D$1=2,'POM_Odpisy zrychlene'!L15,'POM_Odpisy linearne'!L24))</f>
        <v>0</v>
      </c>
      <c r="L23" s="190">
        <f>IF(L$4="","",IF($D$1=2,'POM_Odpisy zrychlene'!M15,'POM_Odpisy linearne'!M24))</f>
        <v>0</v>
      </c>
      <c r="M23" s="190">
        <f>IF(M$4="","",IF($D$1=2,'POM_Odpisy zrychlene'!N15,'POM_Odpisy linearne'!N24))</f>
        <v>0</v>
      </c>
      <c r="N23" s="190">
        <f>IF(N$4="","",IF($D$1=2,'POM_Odpisy zrychlene'!O15,'POM_Odpisy linearne'!O24))</f>
        <v>0</v>
      </c>
      <c r="O23" s="190">
        <f>IF(O$4="","",IF($D$1=2,'POM_Odpisy zrychlene'!P15,'POM_Odpisy linearne'!P24))</f>
        <v>0</v>
      </c>
      <c r="P23" s="190">
        <f>IF(P$4="","",IF($D$1=2,'POM_Odpisy zrychlene'!Q15,'POM_Odpisy linearne'!Q24))</f>
        <v>0</v>
      </c>
      <c r="Q23" s="190">
        <f>IF(Q$4="","",IF($D$1=2,'POM_Odpisy zrychlene'!R15,'POM_Odpisy linearne'!R24))</f>
        <v>0</v>
      </c>
      <c r="R23" s="190">
        <f>IF(R$4="","",IF($D$1=2,'POM_Odpisy zrychlene'!S15,'POM_Odpisy linearne'!S24))</f>
        <v>0</v>
      </c>
      <c r="S23" s="190">
        <f>IF(S$4="","",IF($D$1=2,'POM_Odpisy zrychlene'!T15,'POM_Odpisy linearne'!T24))</f>
        <v>0</v>
      </c>
      <c r="T23" s="190">
        <f>IF(T$4="","",IF($D$1=2,'POM_Odpisy zrychlene'!U15,'POM_Odpisy linearne'!U24))</f>
        <v>0</v>
      </c>
      <c r="U23" s="190">
        <f>IF(U$4="","",IF($D$1=2,'POM_Odpisy zrychlene'!V15,'POM_Odpisy linearne'!V24))</f>
        <v>0</v>
      </c>
      <c r="V23" s="190">
        <f>IF(V$4="","",IF($D$1=2,'POM_Odpisy zrychlene'!W15,'POM_Odpisy linearne'!W24))</f>
        <v>0</v>
      </c>
      <c r="W23" s="190">
        <f>IF(W$4="","",IF($D$1=2,'POM_Odpisy zrychlene'!X15,'POM_Odpisy linearne'!X24))</f>
        <v>0</v>
      </c>
      <c r="X23" s="190" t="str">
        <f>IF(X$4="","",IF($D$1=2,'POM_Odpisy zrychlene'!Y15,'POM_Odpisy linearne'!Y24))</f>
        <v/>
      </c>
      <c r="Y23" s="190" t="str">
        <f>IF(Y$4="","",IF($D$1=2,'POM_Odpisy zrychlene'!Z15,'POM_Odpisy linearne'!Z24))</f>
        <v/>
      </c>
      <c r="Z23" s="190" t="str">
        <f>IF(Z$4="","",IF($D$1=2,'POM_Odpisy zrychlene'!AA15,'POM_Odpisy linearne'!AA24))</f>
        <v/>
      </c>
      <c r="AA23" s="190" t="str">
        <f>IF(AA$4="","",IF($D$1=2,'POM_Odpisy zrychlene'!AB15,'POM_Odpisy linearne'!AB24))</f>
        <v/>
      </c>
      <c r="AB23" s="190" t="str">
        <f>IF(AB$4="","",IF($D$1=2,'POM_Odpisy zrychlene'!AC15,'POM_Odpisy linearne'!AC24))</f>
        <v/>
      </c>
      <c r="AC23" s="190" t="str">
        <f>IF(AC$4="","",IF($D$1=2,'POM_Odpisy zrychlene'!AD15,'POM_Odpisy linearne'!AD24))</f>
        <v/>
      </c>
      <c r="AD23" s="190" t="str">
        <f>IF(AD$4="","",IF($D$1=2,'POM_Odpisy zrychlene'!AE15,'POM_Odpisy linearne'!AE24))</f>
        <v/>
      </c>
      <c r="AE23" s="190" t="str">
        <f>IF(AE$4="","",IF($D$1=2,'POM_Odpisy zrychlene'!AF15,'POM_Odpisy linearne'!AF24))</f>
        <v/>
      </c>
      <c r="AF23" s="190" t="str">
        <f>IF(AF$4="","",IF($D$1=2,'POM_Odpisy zrychlene'!AG15,'POM_Odpisy linearne'!AG24))</f>
        <v/>
      </c>
      <c r="AG23" s="190" t="str">
        <f>IF(AG$4="","",IF($D$1=2,'POM_Odpisy zrychlene'!AH15,'POM_Odpisy linearne'!AH24))</f>
        <v/>
      </c>
      <c r="AH23" s="190" t="str">
        <f>IF(AH$4="","",IF($D$1=2,'POM_Odpisy zrychlene'!AI15,'POM_Odpisy linearne'!AI24))</f>
        <v/>
      </c>
      <c r="AI23" s="190" t="str">
        <f>IF(AI$4="","",IF($D$1=2,'POM_Odpisy zrychlene'!AJ15,'POM_Odpisy linearne'!AJ24))</f>
        <v/>
      </c>
      <c r="AJ23" s="190" t="str">
        <f>IF(AJ$4="","",IF($D$1=2,'POM_Odpisy zrychlene'!AK15,'POM_Odpisy linearne'!AK24))</f>
        <v/>
      </c>
      <c r="AK23" s="190" t="str">
        <f>IF(AK$4="","",IF($D$1=2,'POM_Odpisy zrychlene'!AQ15,'POM_Odpisy linearne'!AL24))</f>
        <v/>
      </c>
      <c r="AL23" s="190" t="str">
        <f>IF(AL$4="","",IF($D$1=2,'POM_Odpisy zrychlene'!AR15,'POM_Odpisy linearne'!AM24))</f>
        <v/>
      </c>
      <c r="AM23" s="190" t="str">
        <f>IF(AM$4="","",IF($D$1=2,'POM_Odpisy zrychlene'!AS15,'POM_Odpisy linearne'!AN24))</f>
        <v/>
      </c>
      <c r="AN23" s="190" t="str">
        <f>IF(AN$4="","",IF($D$1=2,'POM_Odpisy zrychlene'!AT15,'POM_Odpisy linearne'!AO24))</f>
        <v/>
      </c>
      <c r="AO23" s="190" t="str">
        <f>IF(AO$4="","",IF($D$1=2,'POM_Odpisy zrychlene'!AU15,'POM_Odpisy linearne'!AP24))</f>
        <v/>
      </c>
      <c r="AP23" s="190" t="str">
        <f>IF(AP$4="","",IF($D$1=2,'POM_Odpisy zrychlene'!AV15,'POM_Odpisy linearne'!AQ24))</f>
        <v/>
      </c>
    </row>
    <row r="24" spans="1:42" s="138" customFormat="1" x14ac:dyDescent="0.2">
      <c r="A24" s="238">
        <v>6</v>
      </c>
      <c r="B24" s="238">
        <v>40</v>
      </c>
      <c r="C24" s="190">
        <f>IF(C$4="","",IF($D$1=2,'POM_Odpisy zrychlene'!D16,'POM_Odpisy linearne'!D25))</f>
        <v>30000</v>
      </c>
      <c r="D24" s="190">
        <f>IF(D$4="","",IF($D$1=2,'POM_Odpisy zrychlene'!E16,'POM_Odpisy linearne'!E25))</f>
        <v>30000</v>
      </c>
      <c r="E24" s="190">
        <f>IF(E$4="","",IF($D$1=2,'POM_Odpisy zrychlene'!F16,'POM_Odpisy linearne'!F25))</f>
        <v>30000</v>
      </c>
      <c r="F24" s="190">
        <f>IF(F$4="","",IF($D$1=2,'POM_Odpisy zrychlene'!G16,'POM_Odpisy linearne'!G25))</f>
        <v>30000</v>
      </c>
      <c r="G24" s="190">
        <f>IF(G$4="","",IF($D$1=2,'POM_Odpisy zrychlene'!H16,'POM_Odpisy linearne'!H25))</f>
        <v>30000</v>
      </c>
      <c r="H24" s="190">
        <f>IF(H$4="","",IF($D$1=2,'POM_Odpisy zrychlene'!I16,'POM_Odpisy linearne'!I25))</f>
        <v>30000</v>
      </c>
      <c r="I24" s="190">
        <f>IF(I$4="","",IF($D$1=2,'POM_Odpisy zrychlene'!J16,'POM_Odpisy linearne'!J25))</f>
        <v>30000</v>
      </c>
      <c r="J24" s="190">
        <f>IF(J$4="","",IF($D$1=2,'POM_Odpisy zrychlene'!K16,'POM_Odpisy linearne'!K25))</f>
        <v>30000</v>
      </c>
      <c r="K24" s="190">
        <f>IF(K$4="","",IF($D$1=2,'POM_Odpisy zrychlene'!L16,'POM_Odpisy linearne'!L25))</f>
        <v>30000</v>
      </c>
      <c r="L24" s="190">
        <f>IF(L$4="","",IF($D$1=2,'POM_Odpisy zrychlene'!M16,'POM_Odpisy linearne'!M25))</f>
        <v>30000</v>
      </c>
      <c r="M24" s="190">
        <f>IF(M$4="","",IF($D$1=2,'POM_Odpisy zrychlene'!N16,'POM_Odpisy linearne'!N25))</f>
        <v>30000</v>
      </c>
      <c r="N24" s="190">
        <f>IF(N$4="","",IF($D$1=2,'POM_Odpisy zrychlene'!O16,'POM_Odpisy linearne'!O25))</f>
        <v>30000</v>
      </c>
      <c r="O24" s="190">
        <f>IF(O$4="","",IF($D$1=2,'POM_Odpisy zrychlene'!P16,'POM_Odpisy linearne'!P25))</f>
        <v>30000</v>
      </c>
      <c r="P24" s="190">
        <f>IF(P$4="","",IF($D$1=2,'POM_Odpisy zrychlene'!Q16,'POM_Odpisy linearne'!Q25))</f>
        <v>30000</v>
      </c>
      <c r="Q24" s="190">
        <f>IF(Q$4="","",IF($D$1=2,'POM_Odpisy zrychlene'!R16,'POM_Odpisy linearne'!R25))</f>
        <v>30000</v>
      </c>
      <c r="R24" s="190">
        <f>IF(R$4="","",IF($D$1=2,'POM_Odpisy zrychlene'!S16,'POM_Odpisy linearne'!S25))</f>
        <v>30000</v>
      </c>
      <c r="S24" s="190">
        <f>IF(S$4="","",IF($D$1=2,'POM_Odpisy zrychlene'!T16,'POM_Odpisy linearne'!T25))</f>
        <v>30000</v>
      </c>
      <c r="T24" s="190">
        <f>IF(T$4="","",IF($D$1=2,'POM_Odpisy zrychlene'!U16,'POM_Odpisy linearne'!U25))</f>
        <v>30000</v>
      </c>
      <c r="U24" s="190">
        <f>IF(U$4="","",IF($D$1=2,'POM_Odpisy zrychlene'!V16,'POM_Odpisy linearne'!V25))</f>
        <v>30000</v>
      </c>
      <c r="V24" s="190">
        <f>IF(V$4="","",IF($D$1=2,'POM_Odpisy zrychlene'!W16,'POM_Odpisy linearne'!W25))</f>
        <v>30000</v>
      </c>
      <c r="W24" s="190">
        <f>IF(W$4="","",IF($D$1=2,'POM_Odpisy zrychlene'!X16,'POM_Odpisy linearne'!X25))</f>
        <v>30000</v>
      </c>
      <c r="X24" s="190" t="str">
        <f>IF(X$4="","",IF($D$1=2,'POM_Odpisy zrychlene'!Y16,'POM_Odpisy linearne'!Y25))</f>
        <v/>
      </c>
      <c r="Y24" s="190" t="str">
        <f>IF(Y$4="","",IF($D$1=2,'POM_Odpisy zrychlene'!Z16,'POM_Odpisy linearne'!Z25))</f>
        <v/>
      </c>
      <c r="Z24" s="190" t="str">
        <f>IF(Z$4="","",IF($D$1=2,'POM_Odpisy zrychlene'!AA16,'POM_Odpisy linearne'!AA25))</f>
        <v/>
      </c>
      <c r="AA24" s="190" t="str">
        <f>IF(AA$4="","",IF($D$1=2,'POM_Odpisy zrychlene'!AB16,'POM_Odpisy linearne'!AB25))</f>
        <v/>
      </c>
      <c r="AB24" s="190" t="str">
        <f>IF(AB$4="","",IF($D$1=2,'POM_Odpisy zrychlene'!AC16,'POM_Odpisy linearne'!AC25))</f>
        <v/>
      </c>
      <c r="AC24" s="190" t="str">
        <f>IF(AC$4="","",IF($D$1=2,'POM_Odpisy zrychlene'!AD16,'POM_Odpisy linearne'!AD25))</f>
        <v/>
      </c>
      <c r="AD24" s="190" t="str">
        <f>IF(AD$4="","",IF($D$1=2,'POM_Odpisy zrychlene'!AE16,'POM_Odpisy linearne'!AE25))</f>
        <v/>
      </c>
      <c r="AE24" s="190" t="str">
        <f>IF(AE$4="","",IF($D$1=2,'POM_Odpisy zrychlene'!AF16,'POM_Odpisy linearne'!AF25))</f>
        <v/>
      </c>
      <c r="AF24" s="190" t="str">
        <f>IF(AF$4="","",IF($D$1=2,'POM_Odpisy zrychlene'!AG16,'POM_Odpisy linearne'!AG25))</f>
        <v/>
      </c>
      <c r="AG24" s="190" t="str">
        <f>IF(AG$4="","",IF($D$1=2,'POM_Odpisy zrychlene'!AH16,'POM_Odpisy linearne'!AH25))</f>
        <v/>
      </c>
      <c r="AH24" s="190" t="str">
        <f>IF(AH$4="","",IF($D$1=2,'POM_Odpisy zrychlene'!AI16,'POM_Odpisy linearne'!AI25))</f>
        <v/>
      </c>
      <c r="AI24" s="190" t="str">
        <f>IF(AI$4="","",IF($D$1=2,'POM_Odpisy zrychlene'!AJ16,'POM_Odpisy linearne'!AJ25))</f>
        <v/>
      </c>
      <c r="AJ24" s="190" t="str">
        <f>IF(AJ$4="","",IF($D$1=2,'POM_Odpisy zrychlene'!AK16,'POM_Odpisy linearne'!AK25))</f>
        <v/>
      </c>
      <c r="AK24" s="190" t="str">
        <f>IF(AK$4="","",IF($D$1=2,'POM_Odpisy zrychlene'!AQ16,'POM_Odpisy linearne'!AL25))</f>
        <v/>
      </c>
      <c r="AL24" s="190" t="str">
        <f>IF(AL$4="","",IF($D$1=2,'POM_Odpisy zrychlene'!AR16,'POM_Odpisy linearne'!AM25))</f>
        <v/>
      </c>
      <c r="AM24" s="190" t="str">
        <f>IF(AM$4="","",IF($D$1=2,'POM_Odpisy zrychlene'!AS16,'POM_Odpisy linearne'!AN25))</f>
        <v/>
      </c>
      <c r="AN24" s="190" t="str">
        <f>IF(AN$4="","",IF($D$1=2,'POM_Odpisy zrychlene'!AT16,'POM_Odpisy linearne'!AO25))</f>
        <v/>
      </c>
      <c r="AO24" s="190" t="str">
        <f>IF(AO$4="","",IF($D$1=2,'POM_Odpisy zrychlene'!AU16,'POM_Odpisy linearne'!AP25))</f>
        <v/>
      </c>
      <c r="AP24" s="190" t="str">
        <f>IF(AP$4="","",IF($D$1=2,'POM_Odpisy zrychlene'!AV16,'POM_Odpisy linearne'!AQ25))</f>
        <v/>
      </c>
    </row>
    <row r="25" spans="1:42" s="184" customFormat="1" x14ac:dyDescent="0.2">
      <c r="A25" s="379" t="s">
        <v>32</v>
      </c>
      <c r="B25" s="379"/>
      <c r="C25" s="192">
        <f>IF(C4="","",SUM(C19:C24))</f>
        <v>30000</v>
      </c>
      <c r="D25" s="192">
        <f t="shared" ref="D25:M25" si="2">IF(D4="","",SUM(D19:D24))</f>
        <v>30000</v>
      </c>
      <c r="E25" s="192">
        <f t="shared" si="2"/>
        <v>30000</v>
      </c>
      <c r="F25" s="192">
        <f t="shared" si="2"/>
        <v>30000</v>
      </c>
      <c r="G25" s="192">
        <f t="shared" si="2"/>
        <v>30000</v>
      </c>
      <c r="H25" s="192">
        <f t="shared" si="2"/>
        <v>30000</v>
      </c>
      <c r="I25" s="192">
        <f t="shared" si="2"/>
        <v>30000</v>
      </c>
      <c r="J25" s="192">
        <f t="shared" si="2"/>
        <v>30000</v>
      </c>
      <c r="K25" s="192">
        <f t="shared" si="2"/>
        <v>30000</v>
      </c>
      <c r="L25" s="192">
        <f t="shared" si="2"/>
        <v>30000</v>
      </c>
      <c r="M25" s="192">
        <f t="shared" si="2"/>
        <v>30000</v>
      </c>
      <c r="N25" s="192">
        <f t="shared" ref="N25:AP25" si="3">IF(N4="","",SUM(N19:N24))</f>
        <v>30000</v>
      </c>
      <c r="O25" s="192">
        <f t="shared" si="3"/>
        <v>32000</v>
      </c>
      <c r="P25" s="192">
        <f t="shared" si="3"/>
        <v>32000</v>
      </c>
      <c r="Q25" s="192">
        <f t="shared" si="3"/>
        <v>32000</v>
      </c>
      <c r="R25" s="192">
        <f t="shared" si="3"/>
        <v>32000</v>
      </c>
      <c r="S25" s="192">
        <f t="shared" si="3"/>
        <v>32000</v>
      </c>
      <c r="T25" s="192">
        <f t="shared" si="3"/>
        <v>32000</v>
      </c>
      <c r="U25" s="192">
        <f t="shared" si="3"/>
        <v>30000</v>
      </c>
      <c r="V25" s="192">
        <f t="shared" si="3"/>
        <v>30000</v>
      </c>
      <c r="W25" s="192">
        <f t="shared" si="3"/>
        <v>30000</v>
      </c>
      <c r="X25" s="192" t="str">
        <f t="shared" si="3"/>
        <v/>
      </c>
      <c r="Y25" s="192" t="str">
        <f t="shared" si="3"/>
        <v/>
      </c>
      <c r="Z25" s="192" t="str">
        <f t="shared" si="3"/>
        <v/>
      </c>
      <c r="AA25" s="192" t="str">
        <f t="shared" si="3"/>
        <v/>
      </c>
      <c r="AB25" s="192" t="str">
        <f t="shared" si="3"/>
        <v/>
      </c>
      <c r="AC25" s="192" t="str">
        <f t="shared" si="3"/>
        <v/>
      </c>
      <c r="AD25" s="192" t="str">
        <f t="shared" si="3"/>
        <v/>
      </c>
      <c r="AE25" s="192" t="str">
        <f t="shared" si="3"/>
        <v/>
      </c>
      <c r="AF25" s="192" t="str">
        <f t="shared" si="3"/>
        <v/>
      </c>
      <c r="AG25" s="192" t="str">
        <f t="shared" si="3"/>
        <v/>
      </c>
      <c r="AH25" s="192" t="str">
        <f t="shared" si="3"/>
        <v/>
      </c>
      <c r="AI25" s="192" t="str">
        <f t="shared" si="3"/>
        <v/>
      </c>
      <c r="AJ25" s="192" t="str">
        <f t="shared" si="3"/>
        <v/>
      </c>
      <c r="AK25" s="192" t="str">
        <f t="shared" si="3"/>
        <v/>
      </c>
      <c r="AL25" s="192" t="str">
        <f t="shared" si="3"/>
        <v/>
      </c>
      <c r="AM25" s="192" t="str">
        <f t="shared" si="3"/>
        <v/>
      </c>
      <c r="AN25" s="192" t="str">
        <f t="shared" si="3"/>
        <v/>
      </c>
      <c r="AO25" s="192" t="str">
        <f t="shared" si="3"/>
        <v/>
      </c>
      <c r="AP25" s="192" t="str">
        <f t="shared" si="3"/>
        <v/>
      </c>
    </row>
    <row r="26" spans="1:42" s="138" customFormat="1" x14ac:dyDescent="0.2"/>
    <row r="27" spans="1:42" s="138" customFormat="1" x14ac:dyDescent="0.2"/>
    <row r="28" spans="1:42" s="138" customFormat="1" x14ac:dyDescent="0.2"/>
    <row r="29" spans="1:42" s="138" customFormat="1" x14ac:dyDescent="0.2"/>
    <row r="30" spans="1:42" s="138" customFormat="1" x14ac:dyDescent="0.2"/>
    <row r="31" spans="1:42" s="138" customFormat="1" x14ac:dyDescent="0.2"/>
    <row r="32" spans="1:42" s="138" customFormat="1" x14ac:dyDescent="0.2"/>
    <row r="33" s="138" customFormat="1" x14ac:dyDescent="0.2"/>
    <row r="34" s="138" customFormat="1" x14ac:dyDescent="0.2"/>
    <row r="35" s="138" customFormat="1" x14ac:dyDescent="0.2"/>
    <row r="36" s="138" customFormat="1" x14ac:dyDescent="0.2"/>
    <row r="37" s="138" customFormat="1" x14ac:dyDescent="0.2"/>
    <row r="38" s="138" customFormat="1" x14ac:dyDescent="0.2"/>
    <row r="39" s="138" customFormat="1" x14ac:dyDescent="0.2"/>
    <row r="40" s="138" customFormat="1" x14ac:dyDescent="0.2"/>
    <row r="41" s="138" customFormat="1" x14ac:dyDescent="0.2"/>
    <row r="42" s="138" customFormat="1" x14ac:dyDescent="0.2"/>
    <row r="43" s="138" customFormat="1" x14ac:dyDescent="0.2"/>
    <row r="44" s="138" customFormat="1" x14ac:dyDescent="0.2"/>
    <row r="45" s="138" customFormat="1" x14ac:dyDescent="0.2"/>
  </sheetData>
  <sheetProtection algorithmName="SHA-512" hashValue="BIDw0IwuTxHvoO3QK7ltervB6dQO2NW9sNzceZfIkEo+k28DpabKRI4o6uKC0jw/zhvwgw8la5C8wqWfcNiBzg==" saltValue="8xRcw/zjf+YHsY5TrWbSxw==" spinCount="100000" sheet="1" objects="1" scenarios="1"/>
  <customSheetViews>
    <customSheetView guid="{DB7D8600-7BA7-4CE3-9713-A1F8E1674C32}" scale="85" showGridLines="0" fitToPage="1">
      <pageMargins left="0.70866141732283472" right="0.70866141732283472" top="0.78740157480314965" bottom="0.78740157480314965" header="0.31496062992125984" footer="0.31496062992125984"/>
      <pageSetup paperSize="9" scale="20" orientation="portrait" r:id="rId1"/>
      <headerFooter>
        <oddHeader>&amp;RPríloha č. 3 Metodiky pre vypracovanie finančnej analýzy projektu 
Finančná Analýza</oddHeader>
      </headerFooter>
    </customSheetView>
  </customSheetViews>
  <mergeCells count="2">
    <mergeCell ref="A14:B14"/>
    <mergeCell ref="A25:B25"/>
  </mergeCells>
  <phoneticPr fontId="0" type="noConversion"/>
  <conditionalFormatting sqref="C8:AP13">
    <cfRule type="expression" dxfId="0" priority="1">
      <formula>C$4=""</formula>
    </cfRule>
  </conditionalFormatting>
  <pageMargins left="0.70866141732283472" right="0.70866141732283472" top="0.78740157480314965" bottom="0.78740157480314965" header="0.31496062992125984" footer="0.31496062992125984"/>
  <pageSetup paperSize="9" scale="20" orientation="portrait" r:id="rId2"/>
  <headerFooter>
    <oddHeader>&amp;RPríloha č. 3 Metodiky pre vypracovanie finančnej analýzy projektu 
Finančná Analýza</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7" r:id="rId5" name="Option Button 5">
              <controlPr defaultSize="0" autoFill="0" autoLine="0" autoPict="0">
                <anchor moveWithCells="1">
                  <from>
                    <xdr:col>2</xdr:col>
                    <xdr:colOff>628650</xdr:colOff>
                    <xdr:row>0</xdr:row>
                    <xdr:rowOff>9525</xdr:rowOff>
                  </from>
                  <to>
                    <xdr:col>6</xdr:col>
                    <xdr:colOff>38100</xdr:colOff>
                    <xdr:row>1</xdr:row>
                    <xdr:rowOff>19050</xdr:rowOff>
                  </to>
                </anchor>
              </controlPr>
            </control>
          </mc:Choice>
        </mc:AlternateContent>
        <mc:AlternateContent xmlns:mc="http://schemas.openxmlformats.org/markup-compatibility/2006">
          <mc:Choice Requires="x14">
            <control shapeId="3078" r:id="rId6" name="Option Button 6">
              <controlPr defaultSize="0" autoFill="0" autoLine="0" autoPict="0">
                <anchor moveWithCells="1">
                  <from>
                    <xdr:col>6</xdr:col>
                    <xdr:colOff>9525</xdr:colOff>
                    <xdr:row>0</xdr:row>
                    <xdr:rowOff>9525</xdr:rowOff>
                  </from>
                  <to>
                    <xdr:col>8</xdr:col>
                    <xdr:colOff>314325</xdr:colOff>
                    <xdr:row>1</xdr:row>
                    <xdr:rowOff>19050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46A2A8A1835D4895735DE9B796A0B8" ma:contentTypeVersion="0" ma:contentTypeDescription="Create a new document." ma:contentTypeScope="" ma:versionID="16667b8801536e270fc165d773fb1559">
  <xsd:schema xmlns:xsd="http://www.w3.org/2001/XMLSchema" xmlns:p="http://schemas.microsoft.com/office/2006/metadata/properties" xmlns:ns1="http://schemas.microsoft.com/sharepoint/v3" xmlns:ns2="1ba465e8-2946-4cb6-b317-0e62b33ddd93" xmlns:ns3="7afcb3f0-33a4-47ec-afe9-c7cff22655b8" xmlns:ns4="http://schemas.microsoft.com/sharepoint/v3/fields" targetNamespace="http://schemas.microsoft.com/office/2006/metadata/properties" ma:root="true" ma:fieldsID="3b5b6471f624801dbbe2201d0088cdfa" ns1:_="" ns2:_="" ns3:_="" ns4:_="">
    <xsd:import namespace="http://schemas.microsoft.com/sharepoint/v3"/>
    <xsd:import namespace="1ba465e8-2946-4cb6-b317-0e62b33ddd93"/>
    <xsd:import namespace="7afcb3f0-33a4-47ec-afe9-c7cff22655b8"/>
    <xsd:import namespace="http://schemas.microsoft.com/sharepoint/v3/fields"/>
    <xsd:element name="properties">
      <xsd:complexType>
        <xsd:sequence>
          <xsd:element name="documentManagement">
            <xsd:complexType>
              <xsd:all>
                <xsd:element ref="ns2:Business_Application" minOccurs="0"/>
                <xsd:element ref="ns2:Business_Owner" minOccurs="0"/>
                <xsd:element ref="ns2:Client_ID" minOccurs="0"/>
                <xsd:element ref="ns2:Content_ID" minOccurs="0"/>
                <xsd:element ref="ns3:Content_Type" minOccurs="0"/>
                <xsd:element ref="ns2:Digital_signature" minOccurs="0"/>
                <xsd:element ref="ns2:Engagement_ID" minOccurs="0"/>
                <xsd:element ref="ns2:Expiry_Date" minOccurs="0"/>
                <xsd:element ref="ns2:Indefinite_Hold" minOccurs="0"/>
                <xsd:element ref="ns2:Industry_Serctor" minOccurs="0"/>
                <xsd:element ref="ns2:KPMG_Author" minOccurs="0"/>
                <xsd:element ref="ns2:Service1" minOccurs="0"/>
                <xsd:element ref="ns2:Title_Native" minOccurs="0"/>
                <xsd:element ref="ns1:Language" minOccurs="0"/>
                <xsd:element ref="ns4:_Status"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Language" ma:index="21"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dms="http://schemas.microsoft.com/office/2006/documentManagement/types" targetNamespace="1ba465e8-2946-4cb6-b317-0e62b33ddd93" elementFormDefault="qualified">
    <xsd:import namespace="http://schemas.microsoft.com/office/2006/documentManagement/types"/>
    <xsd:element name="Business_Application" ma:index="8" nillable="true" ma:displayName="Business_Application" ma:internalName="Business_Application">
      <xsd:simpleType>
        <xsd:restriction base="dms:Text">
          <xsd:maxLength value="255"/>
        </xsd:restriction>
      </xsd:simpleType>
    </xsd:element>
    <xsd:element name="Business_Owner" ma:index="9" nillable="true" ma:displayName="Business_Owner" ma:default="" ma:internalName="Business_Owner">
      <xsd:simpleType>
        <xsd:restriction base="dms:Text">
          <xsd:maxLength value="255"/>
        </xsd:restriction>
      </xsd:simpleType>
    </xsd:element>
    <xsd:element name="Client_ID" ma:index="10" nillable="true" ma:displayName="Client_ID" ma:internalName="Client_ID">
      <xsd:simpleType>
        <xsd:restriction base="dms:Text">
          <xsd:maxLength value="255"/>
        </xsd:restriction>
      </xsd:simpleType>
    </xsd:element>
    <xsd:element name="Content_ID" ma:index="11" nillable="true" ma:displayName="Content_ID" ma:internalName="Content_ID">
      <xsd:simpleType>
        <xsd:restriction base="dms:Text">
          <xsd:maxLength value="255"/>
        </xsd:restriction>
      </xsd:simpleType>
    </xsd:element>
    <xsd:element name="Digital_signature" ma:index="13" nillable="true" ma:displayName="Digital_signature" ma:internalName="Digital_signature">
      <xsd:simpleType>
        <xsd:restriction base="dms:Text">
          <xsd:maxLength value="255"/>
        </xsd:restriction>
      </xsd:simpleType>
    </xsd:element>
    <xsd:element name="Engagement_ID" ma:index="14" nillable="true" ma:displayName="Engagement_ID" ma:internalName="Engagement_ID">
      <xsd:simpleType>
        <xsd:restriction base="dms:Text">
          <xsd:maxLength value="255"/>
        </xsd:restriction>
      </xsd:simpleType>
    </xsd:element>
    <xsd:element name="Expiry_Date" ma:index="15" nillable="true" ma:displayName="Expiry_Date" ma:internalName="Expiry_Date">
      <xsd:simpleType>
        <xsd:restriction base="dms:Text">
          <xsd:maxLength value="255"/>
        </xsd:restriction>
      </xsd:simpleType>
    </xsd:element>
    <xsd:element name="Indefinite_Hold" ma:index="16" nillable="true" ma:displayName="Indefinite_Hold" ma:default="1" ma:internalName="Indefinite_Hold">
      <xsd:simpleType>
        <xsd:restriction base="dms:Boolean"/>
      </xsd:simpleType>
    </xsd:element>
    <xsd:element name="Industry_Serctor" ma:index="17" nillable="true" ma:displayName="Industry_Sector" ma:default="Not Selected" ma:format="Dropdown" ma:internalName="Industry_Serctor" ma:readOnly="false">
      <xsd:simpleType>
        <xsd:restriction base="dms:Choice">
          <xsd:enumeration value="Not Selected"/>
          <xsd:enumeration value="Financial Services"/>
          <xsd:enumeration value="Industrial Markets"/>
          <xsd:enumeration value="Consumer Markets"/>
          <xsd:enumeration value="I C E"/>
          <xsd:enumeration value="Inf. &amp; Gov. &amp; Healthcare"/>
          <xsd:enumeration value="Travel Leisure &amp; Tourism"/>
        </xsd:restriction>
      </xsd:simpleType>
    </xsd:element>
    <xsd:element name="KPMG_Author" ma:index="18" nillable="true" ma:displayName="KPMG_Author" ma:internalName="KPMG_Author">
      <xsd:simpleType>
        <xsd:restriction base="dms:Text">
          <xsd:maxLength value="255"/>
        </xsd:restriction>
      </xsd:simpleType>
    </xsd:element>
    <xsd:element name="Service1" ma:index="19" nillable="true" ma:displayName="Service" ma:internalName="Service1">
      <xsd:simpleType>
        <xsd:restriction base="dms:Text">
          <xsd:maxLength value="255"/>
        </xsd:restriction>
      </xsd:simpleType>
    </xsd:element>
    <xsd:element name="Title_Native" ma:index="20" nillable="true" ma:displayName="Title_Native" ma:default="Not defined" ma:internalName="Title_Native">
      <xsd:simpleType>
        <xsd:restriction base="dms:Text">
          <xsd:maxLength value="255"/>
        </xsd:restriction>
      </xsd:simpleType>
    </xsd:element>
  </xsd:schema>
  <xsd:schema xmlns:xsd="http://www.w3.org/2001/XMLSchema" xmlns:dms="http://schemas.microsoft.com/office/2006/documentManagement/types" targetNamespace="7afcb3f0-33a4-47ec-afe9-c7cff22655b8" elementFormDefault="qualified">
    <xsd:import namespace="http://schemas.microsoft.com/office/2006/documentManagement/types"/>
    <xsd:element name="Content_Type" ma:index="12" nillable="true" ma:displayName="Content_Type" ma:default="Document" ma:format="Dropdown" ma:internalName="Content_Type" ma:readOnly="false">
      <xsd:simpleType>
        <xsd:restriction base="dms:Choice">
          <xsd:enumeration value="Document"/>
          <xsd:enumeration value="Report"/>
          <xsd:enumeration value="Fax"/>
          <xsd:enumeration value="Letter"/>
          <xsd:enumeration value="Minutes"/>
          <xsd:enumeration value="Mail"/>
          <xsd:enumeration value="Other"/>
        </xsd:restrictio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22" nillable="true" ma:displayName="Status" ma:default="Not Started" ma:internalName="_Status" ma:readOnly="false">
      <xsd:simpleType>
        <xsd:union memberTypes="dms:Text">
          <xsd:simpleType>
            <xsd:restriction base="dms:Choice">
              <xsd:enumeration value="Not Started"/>
              <xsd:enumeration value="Draft"/>
              <xsd:enumeration value="Reviewed"/>
              <xsd:enumeration value="Scheduled"/>
              <xsd:enumeration value="Published"/>
              <xsd:enumeration value="Final"/>
              <xsd:enumeration value="Expired"/>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_"/>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xpiry_Date xmlns="1ba465e8-2946-4cb6-b317-0e62b33ddd93" xsi:nil="true"/>
    <Language xmlns="http://schemas.microsoft.com/sharepoint/v3">English</Language>
    <Content_ID xmlns="1ba465e8-2946-4cb6-b317-0e62b33ddd93" xsi:nil="true"/>
    <Industry_Serctor xmlns="1ba465e8-2946-4cb6-b317-0e62b33ddd93">Not Selected</Industry_Serctor>
    <Client_ID xmlns="1ba465e8-2946-4cb6-b317-0e62b33ddd93" xsi:nil="true"/>
    <Indefinite_Hold xmlns="1ba465e8-2946-4cb6-b317-0e62b33ddd93">true</Indefinite_Hold>
    <Service1 xmlns="1ba465e8-2946-4cb6-b317-0e62b33ddd93" xsi:nil="true"/>
    <_Status xmlns="http://schemas.microsoft.com/sharepoint/v3/fields">Not Started</_Status>
    <Business_Application xmlns="1ba465e8-2946-4cb6-b317-0e62b33ddd93" xsi:nil="true"/>
    <Business_Owner xmlns="1ba465e8-2946-4cb6-b317-0e62b33ddd93" xsi:nil="true"/>
    <Title_Native xmlns="1ba465e8-2946-4cb6-b317-0e62b33ddd93">Not defined</Title_Native>
    <Engagement_ID xmlns="1ba465e8-2946-4cb6-b317-0e62b33ddd93" xsi:nil="true"/>
    <Content_Type xmlns="7afcb3f0-33a4-47ec-afe9-c7cff22655b8">Document</Content_Type>
    <Digital_signature xmlns="1ba465e8-2946-4cb6-b317-0e62b33ddd93" xsi:nil="true"/>
    <KPMG_Author xmlns="1ba465e8-2946-4cb6-b317-0e62b33ddd93" xsi:nil="true"/>
  </documentManagement>
</p:properties>
</file>

<file path=customXml/itemProps1.xml><?xml version="1.0" encoding="utf-8"?>
<ds:datastoreItem xmlns:ds="http://schemas.openxmlformats.org/officeDocument/2006/customXml" ds:itemID="{84A30020-6DBD-4DE6-8FBC-82EA37E91F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ba465e8-2946-4cb6-b317-0e62b33ddd93"/>
    <ds:schemaRef ds:uri="7afcb3f0-33a4-47ec-afe9-c7cff22655b8"/>
    <ds:schemaRef ds:uri="http://schemas.microsoft.com/sharepoint/v3/field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AE029AB0-48FC-4678-BF11-0328FAD2E704}">
  <ds:schemaRefs>
    <ds:schemaRef ds:uri="http://schemas.microsoft.com/sharepoint/v3/contenttype/forms"/>
  </ds:schemaRefs>
</ds:datastoreItem>
</file>

<file path=customXml/itemProps3.xml><?xml version="1.0" encoding="utf-8"?>
<ds:datastoreItem xmlns:ds="http://schemas.openxmlformats.org/officeDocument/2006/customXml" ds:itemID="{E2FDB383-2F4A-4870-9807-8683A4FCBB47}">
  <ds:schemaRefs>
    <ds:schemaRef ds:uri="http://schemas.microsoft.com/office/2006/documentManagement/types"/>
    <ds:schemaRef ds:uri="7afcb3f0-33a4-47ec-afe9-c7cff22655b8"/>
    <ds:schemaRef ds:uri="http://purl.org/dc/dcmitype/"/>
    <ds:schemaRef ds:uri="http://schemas.microsoft.com/sharepoint/v3"/>
    <ds:schemaRef ds:uri="http://purl.org/dc/elements/1.1/"/>
    <ds:schemaRef ds:uri="http://purl.org/dc/terms/"/>
    <ds:schemaRef ds:uri="http://schemas.microsoft.com/office/2006/metadata/properties"/>
    <ds:schemaRef ds:uri="http://schemas.microsoft.com/sharepoint/v3/fields"/>
    <ds:schemaRef ds:uri="http://schemas.openxmlformats.org/package/2006/metadata/core-properties"/>
    <ds:schemaRef ds:uri="1ba465e8-2946-4cb6-b317-0e62b33ddd93"/>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12</vt:i4>
      </vt:variant>
      <vt:variant>
        <vt:lpstr>Pomenované rozsahy</vt:lpstr>
      </vt:variant>
      <vt:variant>
        <vt:i4>15</vt:i4>
      </vt:variant>
    </vt:vector>
  </HeadingPairs>
  <TitlesOfParts>
    <vt:vector size="27" baseType="lpstr">
      <vt:lpstr>Inštrukcie</vt:lpstr>
      <vt:lpstr>Typ žiadateľa</vt:lpstr>
      <vt:lpstr>Peňažné toky projektu</vt:lpstr>
      <vt:lpstr>Investičné výdavky</vt:lpstr>
      <vt:lpstr>Výdavky na prevádzku</vt:lpstr>
      <vt:lpstr>Príjmy z prevádzky</vt:lpstr>
      <vt:lpstr>Príjmy z prevádzky - úspora</vt:lpstr>
      <vt:lpstr>Úver</vt:lpstr>
      <vt:lpstr>Odpisy - daňové</vt:lpstr>
      <vt:lpstr>Kontrolný list</vt:lpstr>
      <vt:lpstr>POM_Odpisy linearne</vt:lpstr>
      <vt:lpstr>POM_Odpisy zrychlene</vt:lpstr>
      <vt:lpstr>CelkoveInvVydavky</vt:lpstr>
      <vt:lpstr>CelkoveOpravneneVydavky</vt:lpstr>
      <vt:lpstr>KodTypuZiadatela</vt:lpstr>
      <vt:lpstr>NFP</vt:lpstr>
      <vt:lpstr>'Investičné výdavky'!Oblasť_tlače</vt:lpstr>
      <vt:lpstr>'Príjmy z prevádzky'!Oblasť_tlače</vt:lpstr>
      <vt:lpstr>Úver!Oblasť_tlače</vt:lpstr>
      <vt:lpstr>'Výdavky na prevádzku'!Oblasť_tlače</vt:lpstr>
      <vt:lpstr>PercentoNFP</vt:lpstr>
      <vt:lpstr>PevnaIntenzita</vt:lpstr>
      <vt:lpstr>PodielZdrojovEU</vt:lpstr>
      <vt:lpstr>PodielZdrojovSR</vt:lpstr>
      <vt:lpstr>SkupinaVýdavkov</vt:lpstr>
      <vt:lpstr>StatnaPomoc</vt:lpstr>
      <vt:lpstr>ZdrojeZiadatela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MŽP SR</dc:creator>
  <cp:lastModifiedBy>MŽP SR</cp:lastModifiedBy>
  <cp:lastPrinted>2015-05-25T16:24:08Z</cp:lastPrinted>
  <dcterms:created xsi:type="dcterms:W3CDTF">1997-01-24T11:07:25Z</dcterms:created>
  <dcterms:modified xsi:type="dcterms:W3CDTF">2016-03-17T14:42:18Z</dcterms:modified>
</cp:coreProperties>
</file>