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cova\Desktop\Desktop\KZP\NMS\"/>
    </mc:Choice>
  </mc:AlternateContent>
  <bookViews>
    <workbookView xWindow="0" yWindow="0" windowWidth="19200" windowHeight="11460" activeTab="6"/>
  </bookViews>
  <sheets>
    <sheet name="ZMS" sheetId="2" r:id="rId1"/>
    <sheet name="1.NMS" sheetId="1" r:id="rId2"/>
    <sheet name="2.NMS" sheetId="9" r:id="rId3"/>
    <sheet name="3.NMS" sheetId="10" r:id="rId4"/>
    <sheet name="4.NMS" sheetId="11" r:id="rId5"/>
    <sheet name="5.NMS" sheetId="12" r:id="rId6"/>
    <sheet name="Sumárne zhodnotenie" sheetId="8" r:id="rId7"/>
    <sheet name="Číselníky" sheetId="3" state="veryHidden" r:id="rId8"/>
  </sheets>
  <definedNames>
    <definedName name="_xlnm.Print_Area" localSheetId="1">'1.NMS'!$A$1:$P$161</definedName>
    <definedName name="_xlnm.Print_Area" localSheetId="2">'2.NMS'!$A$1:$P$162</definedName>
    <definedName name="_xlnm.Print_Area" localSheetId="3">'3.NMS'!$B$1:$P$161</definedName>
    <definedName name="_xlnm.Print_Area" localSheetId="4">'4.NMS'!$A$1:$P$164</definedName>
    <definedName name="_xlnm.Print_Area" localSheetId="5">'5.NMS'!$A$1:$P$164</definedName>
    <definedName name="_xlnm.Print_Area" localSheetId="0">ZMS!$A$1:$K$105</definedName>
    <definedName name="Rok" localSheetId="1">'1.NMS'!$U$7:$U$19</definedName>
    <definedName name="Rok" localSheetId="2">'2.NMS'!$P$7:$P$19</definedName>
    <definedName name="Rok" localSheetId="3">'3.NMS'!$P$7:$P$19</definedName>
    <definedName name="Rok" localSheetId="4">'4.NMS'!$P$7:$P$19</definedName>
    <definedName name="Rok" localSheetId="5">'5.NMS'!$P$7:$P$19</definedName>
    <definedName name="Rok" localSheetId="0">ZMS!$S$7:$S$15</definedName>
    <definedName name="Rok">'1.NMS'!$U$7:$U$19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8" l="1"/>
  <c r="H31" i="11" l="1"/>
  <c r="H31" i="10"/>
  <c r="H32" i="10"/>
  <c r="H33" i="9"/>
  <c r="K81" i="9" l="1"/>
  <c r="I117" i="1" l="1"/>
  <c r="I28" i="2" l="1"/>
  <c r="H28" i="2"/>
  <c r="H49" i="10" s="1"/>
  <c r="G26" i="3" l="1"/>
  <c r="D27" i="3"/>
  <c r="G21" i="3" l="1"/>
  <c r="G20" i="3"/>
  <c r="G19" i="3"/>
  <c r="G18" i="3"/>
  <c r="G17" i="3"/>
  <c r="G16" i="3"/>
  <c r="O23" i="1" l="1"/>
  <c r="G27" i="3"/>
  <c r="H38" i="10"/>
  <c r="H38" i="11"/>
  <c r="H38" i="12"/>
  <c r="H38" i="9"/>
  <c r="H37" i="10"/>
  <c r="H37" i="11"/>
  <c r="H37" i="12"/>
  <c r="H37" i="9"/>
  <c r="H36" i="10"/>
  <c r="H36" i="11"/>
  <c r="H36" i="12"/>
  <c r="H36" i="9"/>
  <c r="H35" i="10"/>
  <c r="H35" i="11"/>
  <c r="H35" i="12"/>
  <c r="H35" i="9"/>
  <c r="H34" i="10"/>
  <c r="H34" i="11"/>
  <c r="H34" i="12"/>
  <c r="H34" i="9"/>
  <c r="H33" i="10"/>
  <c r="H33" i="11"/>
  <c r="H32" i="11"/>
  <c r="H32" i="9"/>
  <c r="H31" i="12"/>
  <c r="H31" i="9"/>
  <c r="H30" i="10"/>
  <c r="H30" i="11"/>
  <c r="H30" i="12"/>
  <c r="H30" i="9"/>
  <c r="G108" i="1" l="1"/>
  <c r="G105" i="1"/>
  <c r="G106" i="1"/>
  <c r="I116" i="1" s="1"/>
  <c r="G107" i="1"/>
  <c r="G108" i="12"/>
  <c r="G107" i="12"/>
  <c r="G106" i="12"/>
  <c r="G105" i="12"/>
  <c r="G108" i="11"/>
  <c r="G107" i="11"/>
  <c r="G106" i="11"/>
  <c r="G105" i="11"/>
  <c r="G108" i="10"/>
  <c r="G107" i="10"/>
  <c r="G106" i="10"/>
  <c r="G105" i="10"/>
  <c r="G108" i="9"/>
  <c r="G107" i="9"/>
  <c r="G106" i="9"/>
  <c r="G105" i="9"/>
  <c r="L33" i="1" l="1"/>
  <c r="I115" i="1"/>
  <c r="L33" i="10"/>
  <c r="L33" i="12"/>
  <c r="L33" i="9"/>
  <c r="L33" i="11"/>
  <c r="J59" i="8" l="1"/>
  <c r="J46" i="8"/>
  <c r="J47" i="8" s="1"/>
  <c r="J60" i="8" s="1"/>
  <c r="I46" i="8"/>
  <c r="I47" i="8" s="1"/>
  <c r="I62" i="8" s="1"/>
  <c r="H46" i="8"/>
  <c r="H47" i="8" s="1"/>
  <c r="H59" i="8" s="1"/>
  <c r="H37" i="8"/>
  <c r="I37" i="8"/>
  <c r="J37" i="8"/>
  <c r="H38" i="8"/>
  <c r="I38" i="8"/>
  <c r="J38" i="8"/>
  <c r="G39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J36" i="8"/>
  <c r="I36" i="8"/>
  <c r="H36" i="8"/>
  <c r="F39" i="8"/>
  <c r="G8" i="8"/>
  <c r="G9" i="8"/>
  <c r="G10" i="8"/>
  <c r="G11" i="8"/>
  <c r="G12" i="8"/>
  <c r="G13" i="8"/>
  <c r="G14" i="8"/>
  <c r="J24" i="8"/>
  <c r="I24" i="8"/>
  <c r="H24" i="8"/>
  <c r="J16" i="8"/>
  <c r="I16" i="8"/>
  <c r="H16" i="8"/>
  <c r="J8" i="8"/>
  <c r="J9" i="8"/>
  <c r="J10" i="8"/>
  <c r="J11" i="8"/>
  <c r="J12" i="8"/>
  <c r="J13" i="8"/>
  <c r="J14" i="8"/>
  <c r="J7" i="8"/>
  <c r="I7" i="8"/>
  <c r="I8" i="8"/>
  <c r="I9" i="8"/>
  <c r="I10" i="8"/>
  <c r="I11" i="8"/>
  <c r="I12" i="8"/>
  <c r="I13" i="8"/>
  <c r="I14" i="8"/>
  <c r="H7" i="8"/>
  <c r="G7" i="8"/>
  <c r="H8" i="8"/>
  <c r="H9" i="8"/>
  <c r="H11" i="8"/>
  <c r="H12" i="8"/>
  <c r="H13" i="8"/>
  <c r="H14" i="8"/>
  <c r="F7" i="8"/>
  <c r="E8" i="8"/>
  <c r="E10" i="8"/>
  <c r="E7" i="8"/>
  <c r="F8" i="8"/>
  <c r="F9" i="8"/>
  <c r="F10" i="8"/>
  <c r="F11" i="8"/>
  <c r="F12" i="8"/>
  <c r="F13" i="8"/>
  <c r="F14" i="8"/>
  <c r="C144" i="12"/>
  <c r="C144" i="11"/>
  <c r="C144" i="10"/>
  <c r="C144" i="9"/>
  <c r="C137" i="12"/>
  <c r="C137" i="11"/>
  <c r="C137" i="10"/>
  <c r="C137" i="9"/>
  <c r="C130" i="12"/>
  <c r="C130" i="11"/>
  <c r="C130" i="10"/>
  <c r="C130" i="9"/>
  <c r="C123" i="12"/>
  <c r="C123" i="11"/>
  <c r="C123" i="10"/>
  <c r="C123" i="9"/>
  <c r="G115" i="12"/>
  <c r="I115" i="12" s="1"/>
  <c r="G116" i="12"/>
  <c r="I116" i="12" s="1"/>
  <c r="G117" i="12"/>
  <c r="I117" i="12" s="1"/>
  <c r="G118" i="12"/>
  <c r="I118" i="12" s="1"/>
  <c r="G115" i="11"/>
  <c r="I115" i="11" s="1"/>
  <c r="G116" i="11"/>
  <c r="I116" i="11" s="1"/>
  <c r="G117" i="11"/>
  <c r="I117" i="11" s="1"/>
  <c r="G118" i="11"/>
  <c r="I118" i="11" s="1"/>
  <c r="G115" i="10"/>
  <c r="I115" i="10" s="1"/>
  <c r="G116" i="10"/>
  <c r="I116" i="10" s="1"/>
  <c r="G117" i="10"/>
  <c r="I117" i="10" s="1"/>
  <c r="G118" i="10"/>
  <c r="I118" i="10" s="1"/>
  <c r="G115" i="9"/>
  <c r="I115" i="9" s="1"/>
  <c r="G116" i="9"/>
  <c r="I116" i="9" s="1"/>
  <c r="G117" i="9"/>
  <c r="I117" i="9" s="1"/>
  <c r="G118" i="9"/>
  <c r="I118" i="9" s="1"/>
  <c r="K97" i="12"/>
  <c r="H97" i="12"/>
  <c r="K89" i="12"/>
  <c r="H89" i="12"/>
  <c r="K81" i="12"/>
  <c r="H81" i="12"/>
  <c r="H73" i="12"/>
  <c r="H48" i="12"/>
  <c r="L34" i="12" s="1"/>
  <c r="H46" i="12"/>
  <c r="N46" i="12" s="1"/>
  <c r="H45" i="12"/>
  <c r="N45" i="12" s="1"/>
  <c r="N31" i="12"/>
  <c r="L31" i="12"/>
  <c r="L30" i="12"/>
  <c r="N30" i="12" s="1"/>
  <c r="D22" i="12"/>
  <c r="D21" i="12"/>
  <c r="D20" i="12"/>
  <c r="D19" i="12"/>
  <c r="D18" i="12"/>
  <c r="D17" i="12"/>
  <c r="D16" i="12"/>
  <c r="C7" i="12"/>
  <c r="K97" i="11"/>
  <c r="H97" i="11"/>
  <c r="K89" i="11"/>
  <c r="H89" i="11"/>
  <c r="K81" i="11"/>
  <c r="H81" i="11"/>
  <c r="H73" i="11"/>
  <c r="H48" i="11"/>
  <c r="L34" i="11" s="1"/>
  <c r="H46" i="11"/>
  <c r="N46" i="11" s="1"/>
  <c r="H45" i="11"/>
  <c r="N45" i="11" s="1"/>
  <c r="N31" i="11"/>
  <c r="L31" i="11"/>
  <c r="N30" i="11"/>
  <c r="L30" i="11"/>
  <c r="D22" i="11"/>
  <c r="D21" i="11"/>
  <c r="D20" i="11"/>
  <c r="D19" i="11"/>
  <c r="D18" i="11"/>
  <c r="D17" i="11"/>
  <c r="D16" i="11"/>
  <c r="C7" i="11"/>
  <c r="K97" i="10"/>
  <c r="H97" i="10"/>
  <c r="K89" i="10"/>
  <c r="H89" i="10"/>
  <c r="K81" i="10"/>
  <c r="H81" i="10"/>
  <c r="H73" i="10"/>
  <c r="H48" i="10"/>
  <c r="L34" i="10" s="1"/>
  <c r="H46" i="10"/>
  <c r="N46" i="10" s="1"/>
  <c r="H45" i="10"/>
  <c r="N45" i="10" s="1"/>
  <c r="N31" i="10"/>
  <c r="L31" i="10"/>
  <c r="L30" i="10"/>
  <c r="N30" i="10" s="1"/>
  <c r="D22" i="10"/>
  <c r="D21" i="10"/>
  <c r="D20" i="10"/>
  <c r="D19" i="10"/>
  <c r="D18" i="10"/>
  <c r="D17" i="10"/>
  <c r="D16" i="10"/>
  <c r="C7" i="10"/>
  <c r="K97" i="9"/>
  <c r="H97" i="9"/>
  <c r="K89" i="9"/>
  <c r="H89" i="9"/>
  <c r="H81" i="9"/>
  <c r="H73" i="9"/>
  <c r="H48" i="9"/>
  <c r="H46" i="9"/>
  <c r="N46" i="9" s="1"/>
  <c r="H45" i="9"/>
  <c r="N45" i="9" s="1"/>
  <c r="N31" i="9"/>
  <c r="G37" i="8" s="1"/>
  <c r="L31" i="9"/>
  <c r="N30" i="9"/>
  <c r="G36" i="8" s="1"/>
  <c r="L30" i="9"/>
  <c r="D22" i="9"/>
  <c r="D21" i="9"/>
  <c r="D20" i="9"/>
  <c r="D19" i="9"/>
  <c r="D18" i="9"/>
  <c r="D17" i="9"/>
  <c r="D16" i="9"/>
  <c r="C7" i="9"/>
  <c r="H97" i="1"/>
  <c r="H89" i="1"/>
  <c r="H81" i="1"/>
  <c r="H73" i="1"/>
  <c r="K97" i="1"/>
  <c r="K89" i="1"/>
  <c r="K81" i="1"/>
  <c r="J64" i="8" l="1"/>
  <c r="J62" i="8"/>
  <c r="L38" i="11"/>
  <c r="L38" i="10"/>
  <c r="L38" i="9"/>
  <c r="L38" i="12"/>
  <c r="J54" i="8"/>
  <c r="J53" i="8"/>
  <c r="J49" i="8"/>
  <c r="J50" i="8"/>
  <c r="J51" i="8"/>
  <c r="J52" i="8"/>
  <c r="H49" i="8"/>
  <c r="H50" i="8"/>
  <c r="H51" i="8"/>
  <c r="H52" i="8"/>
  <c r="H54" i="8"/>
  <c r="H53" i="8"/>
  <c r="I53" i="8"/>
  <c r="I49" i="8"/>
  <c r="I50" i="8"/>
  <c r="I51" i="8"/>
  <c r="I52" i="8"/>
  <c r="I54" i="8"/>
  <c r="N48" i="9"/>
  <c r="L34" i="9"/>
  <c r="H144" i="9"/>
  <c r="H144" i="10"/>
  <c r="H144" i="12"/>
  <c r="H137" i="11"/>
  <c r="I137" i="11" s="1"/>
  <c r="I60" i="8"/>
  <c r="H64" i="8"/>
  <c r="I64" i="8"/>
  <c r="H62" i="8"/>
  <c r="J63" i="8"/>
  <c r="J61" i="8"/>
  <c r="H60" i="8"/>
  <c r="I63" i="8"/>
  <c r="I61" i="8"/>
  <c r="I59" i="8"/>
  <c r="H63" i="8"/>
  <c r="H61" i="8"/>
  <c r="H130" i="9"/>
  <c r="N48" i="12"/>
  <c r="H130" i="10"/>
  <c r="H123" i="10"/>
  <c r="H130" i="12"/>
  <c r="H123" i="9"/>
  <c r="H137" i="9"/>
  <c r="H123" i="11"/>
  <c r="I123" i="11" s="1"/>
  <c r="N48" i="11"/>
  <c r="H123" i="12"/>
  <c r="N38" i="10"/>
  <c r="N38" i="11"/>
  <c r="H144" i="11"/>
  <c r="I144" i="11" s="1"/>
  <c r="H137" i="12"/>
  <c r="N38" i="9"/>
  <c r="G44" i="8" s="1"/>
  <c r="N34" i="12"/>
  <c r="H130" i="11"/>
  <c r="I130" i="11" s="1"/>
  <c r="N34" i="11"/>
  <c r="H137" i="10"/>
  <c r="N48" i="10"/>
  <c r="D16" i="1"/>
  <c r="D17" i="1"/>
  <c r="D18" i="1"/>
  <c r="D19" i="1"/>
  <c r="D20" i="1"/>
  <c r="D21" i="1"/>
  <c r="D22" i="1"/>
  <c r="L37" i="11" l="1"/>
  <c r="N37" i="11" s="1"/>
  <c r="L36" i="11"/>
  <c r="N36" i="11" s="1"/>
  <c r="L35" i="11"/>
  <c r="N35" i="11" s="1"/>
  <c r="L32" i="11"/>
  <c r="N32" i="11" s="1"/>
  <c r="N38" i="12"/>
  <c r="I144" i="12"/>
  <c r="I137" i="12"/>
  <c r="I130" i="12"/>
  <c r="I123" i="12"/>
  <c r="I144" i="10"/>
  <c r="I137" i="10"/>
  <c r="N34" i="10"/>
  <c r="I130" i="10"/>
  <c r="I123" i="10"/>
  <c r="I144" i="9"/>
  <c r="I137" i="9"/>
  <c r="I130" i="9"/>
  <c r="N34" i="9"/>
  <c r="G40" i="8" s="1"/>
  <c r="I123" i="9"/>
  <c r="J27" i="8"/>
  <c r="I26" i="8"/>
  <c r="H26" i="8"/>
  <c r="O40" i="11" l="1"/>
  <c r="L32" i="12"/>
  <c r="N32" i="12" s="1"/>
  <c r="L36" i="12"/>
  <c r="N36" i="12" s="1"/>
  <c r="L37" i="12"/>
  <c r="N37" i="12" s="1"/>
  <c r="L35" i="12"/>
  <c r="N35" i="12" s="1"/>
  <c r="L36" i="10"/>
  <c r="N36" i="10" s="1"/>
  <c r="L37" i="10"/>
  <c r="N37" i="10" s="1"/>
  <c r="L32" i="10"/>
  <c r="N32" i="10" s="1"/>
  <c r="L35" i="10"/>
  <c r="N35" i="10" s="1"/>
  <c r="L32" i="9"/>
  <c r="N32" i="9" s="1"/>
  <c r="L35" i="9"/>
  <c r="N35" i="9" s="1"/>
  <c r="G41" i="8" s="1"/>
  <c r="L36" i="9"/>
  <c r="N36" i="9" s="1"/>
  <c r="G42" i="8" s="1"/>
  <c r="L37" i="9"/>
  <c r="N37" i="9" s="1"/>
  <c r="G43" i="8" s="1"/>
  <c r="H31" i="8"/>
  <c r="H30" i="8"/>
  <c r="H28" i="8"/>
  <c r="H27" i="8"/>
  <c r="J31" i="8"/>
  <c r="J26" i="8"/>
  <c r="J30" i="8"/>
  <c r="J29" i="8"/>
  <c r="J28" i="8"/>
  <c r="I31" i="8"/>
  <c r="I28" i="8"/>
  <c r="I30" i="8"/>
  <c r="I27" i="8"/>
  <c r="I29" i="8"/>
  <c r="H29" i="8"/>
  <c r="L30" i="1"/>
  <c r="O40" i="10" l="1"/>
  <c r="O40" i="12"/>
  <c r="G38" i="8"/>
  <c r="O40" i="9"/>
  <c r="G46" i="8" s="1"/>
  <c r="D36" i="8"/>
  <c r="D37" i="8"/>
  <c r="D38" i="8"/>
  <c r="D39" i="8"/>
  <c r="D40" i="8"/>
  <c r="D41" i="8"/>
  <c r="D42" i="8"/>
  <c r="D43" i="8"/>
  <c r="D44" i="8"/>
  <c r="H45" i="1"/>
  <c r="H46" i="1"/>
  <c r="H48" i="1"/>
  <c r="L34" i="1" s="1"/>
  <c r="D7" i="8"/>
  <c r="D8" i="8"/>
  <c r="D10" i="8"/>
  <c r="G49" i="8" l="1"/>
  <c r="G50" i="8"/>
  <c r="G51" i="8"/>
  <c r="G52" i="8"/>
  <c r="G54" i="8"/>
  <c r="G53" i="8"/>
  <c r="D46" i="8"/>
  <c r="I118" i="1" l="1"/>
  <c r="L38" i="1" s="1"/>
  <c r="N46" i="1" l="1"/>
  <c r="N45" i="1"/>
  <c r="L31" i="1"/>
  <c r="N38" i="1"/>
  <c r="F44" i="8" s="1"/>
  <c r="N30" i="1"/>
  <c r="F36" i="8" s="1"/>
  <c r="N31" i="1" l="1"/>
  <c r="F37" i="8" s="1"/>
  <c r="N48" i="1"/>
  <c r="H144" i="1"/>
  <c r="H137" i="1"/>
  <c r="H123" i="1"/>
  <c r="N34" i="1"/>
  <c r="F40" i="8" s="1"/>
  <c r="H130" i="1"/>
  <c r="I93" i="2"/>
  <c r="I29" i="2" s="1"/>
  <c r="E12" i="8" s="1"/>
  <c r="J92" i="2"/>
  <c r="J91" i="2"/>
  <c r="J90" i="2"/>
  <c r="I89" i="2"/>
  <c r="J88" i="2"/>
  <c r="J87" i="2"/>
  <c r="I83" i="2"/>
  <c r="J82" i="2"/>
  <c r="J81" i="2"/>
  <c r="J80" i="2"/>
  <c r="I79" i="2"/>
  <c r="J78" i="2"/>
  <c r="J77" i="2"/>
  <c r="I69" i="2"/>
  <c r="I59" i="2"/>
  <c r="H59" i="2"/>
  <c r="J27" i="2"/>
  <c r="I26" i="2"/>
  <c r="E9" i="8" s="1"/>
  <c r="H26" i="2"/>
  <c r="J25" i="2"/>
  <c r="J24" i="2"/>
  <c r="N49" i="10" l="1"/>
  <c r="O55" i="10" s="1"/>
  <c r="H47" i="12"/>
  <c r="N47" i="12" s="1"/>
  <c r="H47" i="10"/>
  <c r="N47" i="10" s="1"/>
  <c r="H47" i="9"/>
  <c r="N47" i="9" s="1"/>
  <c r="H47" i="11"/>
  <c r="N47" i="11" s="1"/>
  <c r="H47" i="1"/>
  <c r="N47" i="1" s="1"/>
  <c r="D9" i="8"/>
  <c r="E11" i="8"/>
  <c r="I31" i="2"/>
  <c r="H31" i="2"/>
  <c r="H29" i="2"/>
  <c r="J26" i="2"/>
  <c r="D11" i="8" l="1"/>
  <c r="H49" i="11"/>
  <c r="N49" i="11" s="1"/>
  <c r="O55" i="11" s="1"/>
  <c r="H49" i="1"/>
  <c r="N49" i="1" s="1"/>
  <c r="O55" i="1" s="1"/>
  <c r="F24" i="8" s="1"/>
  <c r="F28" i="8" s="1"/>
  <c r="H49" i="9"/>
  <c r="N49" i="9" s="1"/>
  <c r="O55" i="9" s="1"/>
  <c r="G24" i="8" s="1"/>
  <c r="G26" i="8" s="1"/>
  <c r="H49" i="12"/>
  <c r="N49" i="12" s="1"/>
  <c r="O55" i="12" s="1"/>
  <c r="H52" i="11"/>
  <c r="N52" i="11" s="1"/>
  <c r="H52" i="9"/>
  <c r="N52" i="9" s="1"/>
  <c r="H52" i="12"/>
  <c r="N52" i="12" s="1"/>
  <c r="H52" i="10"/>
  <c r="N52" i="10" s="1"/>
  <c r="D14" i="8"/>
  <c r="H52" i="1"/>
  <c r="N52" i="1" s="1"/>
  <c r="I30" i="2"/>
  <c r="E13" i="8" s="1"/>
  <c r="E14" i="8"/>
  <c r="H50" i="10"/>
  <c r="N50" i="10" s="1"/>
  <c r="H50" i="11"/>
  <c r="N50" i="11" s="1"/>
  <c r="H50" i="9"/>
  <c r="N50" i="9" s="1"/>
  <c r="H50" i="12"/>
  <c r="N50" i="12" s="1"/>
  <c r="J29" i="2"/>
  <c r="D12" i="8"/>
  <c r="H50" i="1"/>
  <c r="N50" i="1" s="1"/>
  <c r="J28" i="2"/>
  <c r="J41" i="2" s="1"/>
  <c r="J31" i="2"/>
  <c r="H30" i="2"/>
  <c r="G30" i="8" l="1"/>
  <c r="G27" i="8"/>
  <c r="F27" i="8"/>
  <c r="G28" i="8"/>
  <c r="G29" i="8"/>
  <c r="G31" i="8"/>
  <c r="F29" i="8"/>
  <c r="F31" i="8"/>
  <c r="F26" i="8"/>
  <c r="F30" i="8"/>
  <c r="H51" i="12"/>
  <c r="N51" i="12" s="1"/>
  <c r="O54" i="12" s="1"/>
  <c r="H51" i="11"/>
  <c r="N51" i="11" s="1"/>
  <c r="O54" i="11" s="1"/>
  <c r="H51" i="9"/>
  <c r="N51" i="9" s="1"/>
  <c r="O54" i="9" s="1"/>
  <c r="G16" i="8" s="1"/>
  <c r="H51" i="10"/>
  <c r="N51" i="10" s="1"/>
  <c r="O54" i="10" s="1"/>
  <c r="J46" i="2"/>
  <c r="E24" i="8"/>
  <c r="J30" i="2"/>
  <c r="J33" i="2" s="1"/>
  <c r="E16" i="8" s="1"/>
  <c r="D13" i="8"/>
  <c r="H51" i="1"/>
  <c r="N51" i="1" s="1"/>
  <c r="O54" i="1" s="1"/>
  <c r="F16" i="8" s="1"/>
  <c r="J45" i="2"/>
  <c r="J44" i="2"/>
  <c r="J47" i="2"/>
  <c r="J43" i="2"/>
  <c r="J42" i="2"/>
  <c r="E27" i="8" l="1"/>
  <c r="E30" i="8"/>
  <c r="E26" i="8"/>
  <c r="E28" i="8"/>
  <c r="E29" i="8"/>
  <c r="E31" i="8"/>
  <c r="F21" i="8"/>
  <c r="F20" i="8"/>
  <c r="F22" i="8"/>
  <c r="F19" i="8"/>
  <c r="F18" i="8"/>
  <c r="H22" i="8"/>
  <c r="H19" i="8"/>
  <c r="H21" i="8"/>
  <c r="H18" i="8"/>
  <c r="H20" i="8"/>
  <c r="J20" i="8"/>
  <c r="J19" i="8"/>
  <c r="J22" i="8"/>
  <c r="J21" i="8"/>
  <c r="J18" i="8"/>
  <c r="G19" i="8"/>
  <c r="G18" i="8"/>
  <c r="G20" i="8"/>
  <c r="G22" i="8"/>
  <c r="G21" i="8"/>
  <c r="I21" i="8"/>
  <c r="I18" i="8"/>
  <c r="I20" i="8"/>
  <c r="I22" i="8"/>
  <c r="I19" i="8"/>
  <c r="E19" i="8"/>
  <c r="E20" i="8"/>
  <c r="E21" i="8"/>
  <c r="E22" i="8"/>
  <c r="E18" i="8"/>
  <c r="J35" i="2"/>
  <c r="J36" i="2"/>
  <c r="J37" i="2"/>
  <c r="J34" i="2"/>
  <c r="J38" i="2"/>
  <c r="I144" i="1"/>
  <c r="L37" i="1" s="1"/>
  <c r="I137" i="1"/>
  <c r="L36" i="1" s="1"/>
  <c r="I130" i="1"/>
  <c r="L35" i="1" s="1"/>
  <c r="I123" i="1"/>
  <c r="L32" i="1" s="1"/>
  <c r="N37" i="1" l="1"/>
  <c r="F43" i="8" s="1"/>
  <c r="N35" i="1"/>
  <c r="F41" i="8" s="1"/>
  <c r="N32" i="1"/>
  <c r="N36" i="1"/>
  <c r="F42" i="8" s="1"/>
  <c r="C7" i="1"/>
  <c r="F38" i="8" l="1"/>
  <c r="O40" i="1"/>
  <c r="F46" i="8" s="1"/>
  <c r="G47" i="8" l="1"/>
  <c r="G61" i="8" s="1"/>
  <c r="F50" i="8"/>
  <c r="F49" i="8"/>
  <c r="F51" i="8"/>
  <c r="F54" i="8"/>
  <c r="F52" i="8"/>
  <c r="F53" i="8"/>
  <c r="F47" i="8"/>
  <c r="F60" i="8" s="1"/>
  <c r="G63" i="8" l="1"/>
  <c r="G60" i="8"/>
  <c r="G64" i="8"/>
  <c r="G62" i="8"/>
  <c r="G59" i="8"/>
  <c r="F61" i="8"/>
  <c r="F62" i="8"/>
  <c r="F59" i="8"/>
  <c r="F63" i="8"/>
  <c r="F64" i="8"/>
</calcChain>
</file>

<file path=xl/sharedStrings.xml><?xml version="1.0" encoding="utf-8"?>
<sst xmlns="http://schemas.openxmlformats.org/spreadsheetml/2006/main" count="1451" uniqueCount="296">
  <si>
    <t>Zákaladné údaje o projekte:</t>
  </si>
  <si>
    <t>Operačný program:</t>
  </si>
  <si>
    <t>Prioritná os:</t>
  </si>
  <si>
    <t>Špecifický cieľ:</t>
  </si>
  <si>
    <t>Kód výzvy:</t>
  </si>
  <si>
    <t>Názov projektu:</t>
  </si>
  <si>
    <t>Kvalita životného prostredia</t>
  </si>
  <si>
    <t>Rok</t>
  </si>
  <si>
    <t>Elektrická energia</t>
  </si>
  <si>
    <t>Zemný plyn</t>
  </si>
  <si>
    <t>Účinnosť prepravy plynu</t>
  </si>
  <si>
    <t>Účinnosť distribúcie</t>
  </si>
  <si>
    <t>SC</t>
  </si>
  <si>
    <t>Výzva</t>
  </si>
  <si>
    <t>OPKZP-PO4-SC431-2017-19</t>
  </si>
  <si>
    <t>OPKZP-PO4-SC431-2015-6</t>
  </si>
  <si>
    <t>OPKZP-PO4-SC431-2018-48</t>
  </si>
  <si>
    <t>4. Energeticky efektívne nízkouhlíkové hospodárstvo vo všetkých sektoroch</t>
  </si>
  <si>
    <t>4.3.1 Zníženie spotreby energie pri prevádzke verejných budov</t>
  </si>
  <si>
    <t>Zdroj údajov o spotrebe</t>
  </si>
  <si>
    <t>Merná jednotka</t>
  </si>
  <si>
    <t>Nákup tepla/CZT</t>
  </si>
  <si>
    <t>Medium</t>
  </si>
  <si>
    <t>Poznamka</t>
  </si>
  <si>
    <t>OZE</t>
  </si>
  <si>
    <t>Tepelná energia</t>
  </si>
  <si>
    <t>Pečiatka a podpis</t>
  </si>
  <si>
    <t>Zazmluvnená hodnota MU</t>
  </si>
  <si>
    <t xml:space="preserve">Naplnenie resp. nenaplnenie hodnoty MU </t>
  </si>
  <si>
    <t>Štatutárny zástupca prijímateľa</t>
  </si>
  <si>
    <t>Dosiahnutá hodnota MU</t>
  </si>
  <si>
    <t>Zazmluvnenú hodnotu vyplní PM</t>
  </si>
  <si>
    <t>4. Irelevantné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</si>
  <si>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</si>
  <si>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podadie</t>
  </si>
  <si>
    <t>3.</t>
  </si>
  <si>
    <t>4.</t>
  </si>
  <si>
    <t>5.</t>
  </si>
  <si>
    <t>V rámci predkladanej monitorovacej správy uvádzame nasledovné hodnoty vybraných merateľných ukazovateľov súvisiacich s udržateľnostou projektu stanovených v súlade s metodickým pokynom CKO č. 17 k číselníku merateľných ukazovateľov pre programové obdobie 2014 - 2020.</t>
  </si>
  <si>
    <t>*Biomasa/Drevo</t>
  </si>
  <si>
    <t>*Biomasa    /Drevo</t>
  </si>
  <si>
    <t>Emisný faktor pre NOx v g/MWh</t>
  </si>
  <si>
    <t>Emisný faktor pre PM10 v g/MWh</t>
  </si>
  <si>
    <t>Príloha č.1</t>
  </si>
  <si>
    <t>Podklad preukazujúci dosiahnutie merateľného ukazovateľa v súlade s technickým listom zariadenia OZE.</t>
  </si>
  <si>
    <t>Príloha č. 2</t>
  </si>
  <si>
    <t>Podklad preukazujúci dosiahnutie merateľného ukazovateľa.</t>
  </si>
  <si>
    <t>Príloha č. 3</t>
  </si>
  <si>
    <t>Príloha č. 4</t>
  </si>
  <si>
    <t>Podklad preukazujúci vššie uvedené hodnoty emisných faktorov NOx.</t>
  </si>
  <si>
    <t>Príloha č. 5</t>
  </si>
  <si>
    <t>Podklad preukazujúci vššie uvedené hodnoty emisných faktorov PM10.</t>
  </si>
  <si>
    <t>Príloha č. 6</t>
  </si>
  <si>
    <t>Instrukcie k vyplneniu:</t>
  </si>
  <si>
    <t>Energonosič</t>
  </si>
  <si>
    <t>Výber</t>
  </si>
  <si>
    <t>Názov prijímateľa:</t>
  </si>
  <si>
    <t>Kód projektu:</t>
  </si>
  <si>
    <t>MWh/rok</t>
  </si>
  <si>
    <t>kWh/rok</t>
  </si>
  <si>
    <t>kg/rok</t>
  </si>
  <si>
    <t>Merateľný ukazovateľ - Názov MU</t>
  </si>
  <si>
    <r>
      <rPr>
        <b/>
        <sz val="11"/>
        <color theme="1"/>
        <rFont val="Calibri"/>
        <family val="2"/>
        <charset val="238"/>
        <scheme val="minor"/>
      </rPr>
      <t>P0080</t>
    </r>
    <r>
      <rPr>
        <sz val="11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</si>
  <si>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P0084</t>
    </r>
    <r>
      <rPr>
        <sz val="11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</si>
  <si>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P0103</t>
    </r>
    <r>
      <rPr>
        <sz val="11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</si>
  <si>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rPr>
        <b/>
        <sz val="11"/>
        <color theme="1"/>
        <rFont val="Calibri"/>
        <family val="2"/>
        <charset val="238"/>
        <scheme val="minor"/>
      </rPr>
      <t>P0627</t>
    </r>
    <r>
      <rPr>
        <sz val="11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</si>
  <si>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P0687</t>
    </r>
    <r>
      <rPr>
        <sz val="11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</si>
  <si>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P0692</t>
    </r>
    <r>
      <rPr>
        <sz val="11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</si>
  <si>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1"/>
        <color theme="1"/>
        <rFont val="Calibri"/>
        <family val="2"/>
        <charset val="238"/>
        <scheme val="minor"/>
      </rPr>
      <t>P0701</t>
    </r>
    <r>
      <rPr>
        <sz val="11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</si>
  <si>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Produkcia NOx po realizácii opatrení energetickej efektívnosti v kg/rok</t>
  </si>
  <si>
    <t>Produkcia PM10 po realizácii opatrení energetickej efektívnosti v kg/rok</t>
  </si>
  <si>
    <t>Produkcia PM10 pred realizáciou opatrení energetickej efektívnosti v kg/rok</t>
  </si>
  <si>
    <t>Produkcia NOx pred realizáciou opatrení energetickej efektívnosti v kg/rok</t>
  </si>
  <si>
    <t>Typ energie</t>
  </si>
  <si>
    <t>Zníženie</t>
  </si>
  <si>
    <t>Percento plnenia merateľných ukazovateľov</t>
  </si>
  <si>
    <t>Energia</t>
  </si>
  <si>
    <r>
      <t>t ekviv.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</si>
  <si>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rPr>
        <b/>
        <sz val="11"/>
        <color theme="1"/>
        <rFont val="Calibri"/>
        <family val="2"/>
        <charset val="238"/>
        <scheme val="minor"/>
      </rPr>
      <t>P0691</t>
    </r>
    <r>
      <rPr>
        <sz val="11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</si>
  <si>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1"/>
        <color theme="1"/>
        <rFont val="Calibri"/>
        <family val="2"/>
        <charset val="238"/>
        <scheme val="minor"/>
      </rPr>
      <t>P0694</t>
    </r>
    <r>
      <rPr>
        <sz val="11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</si>
  <si>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V ............................, dňa DD.MM.20XX</t>
  </si>
  <si>
    <t>A0</t>
  </si>
  <si>
    <t>A1</t>
  </si>
  <si>
    <t>A</t>
  </si>
  <si>
    <t>Vyhlásenie k záverečnej monitorovacej správe</t>
  </si>
  <si>
    <t>B</t>
  </si>
  <si>
    <t>C</t>
  </si>
  <si>
    <t>D</t>
  </si>
  <si>
    <t>E</t>
  </si>
  <si>
    <t>F</t>
  </si>
  <si>
    <t>G</t>
  </si>
  <si>
    <t xml:space="preserve">Časť A   Zoznam hodnôt merateľných ukazovateľov k dátumu ukončenia realizácie hlavných aktivít projektu </t>
  </si>
  <si>
    <t>Naplnenie hodnoty MU (Po úprave)</t>
  </si>
  <si>
    <r>
      <rPr>
        <b/>
        <sz val="10"/>
        <color theme="1"/>
        <rFont val="Calibri"/>
        <family val="2"/>
        <charset val="238"/>
        <scheme val="minor"/>
      </rPr>
      <t>P0250</t>
    </r>
    <r>
      <rPr>
        <sz val="10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</si>
  <si>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t>počet</t>
  </si>
  <si>
    <r>
      <rPr>
        <b/>
        <sz val="10"/>
        <color theme="1"/>
        <rFont val="Calibri"/>
        <family val="2"/>
        <charset val="238"/>
        <scheme val="minor"/>
      </rPr>
      <t>P0470</t>
    </r>
    <r>
      <rPr>
        <sz val="10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</si>
  <si>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0"/>
        <color theme="1"/>
        <rFont val="Calibri"/>
        <family val="2"/>
        <charset val="238"/>
        <scheme val="minor"/>
      </rPr>
      <t>P0612</t>
    </r>
    <r>
      <rPr>
        <sz val="10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</si>
  <si>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</si>
  <si>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P0628</t>
    </r>
    <r>
      <rPr>
        <sz val="10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</si>
  <si>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P0689</t>
    </r>
    <r>
      <rPr>
        <sz val="10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</si>
  <si>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P0705</t>
    </r>
    <r>
      <rPr>
        <sz val="10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</si>
  <si>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</si>
  <si>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OZE, množstvo vyrobenej tepelnej energie</t>
    </r>
  </si>
  <si>
    <t>MW</t>
  </si>
  <si>
    <r>
      <rPr>
        <b/>
        <sz val="10"/>
        <color theme="1"/>
        <rFont val="Calibri"/>
        <family val="2"/>
        <charset val="238"/>
        <scheme val="minor"/>
      </rPr>
      <t>P0707</t>
    </r>
    <r>
      <rPr>
        <sz val="10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</si>
  <si>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</si>
  <si>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t>Koeficient plnenia merateľných ukazovateľov bez príznaku</t>
  </si>
  <si>
    <t>Sankcia v zmysle Príručky pre prijímateľa:</t>
  </si>
  <si>
    <t>1.dosiahnutý koeficient</t>
  </si>
  <si>
    <t>≥ 0,95</t>
  </si>
  <si>
    <t>= zníženie o</t>
  </si>
  <si>
    <t>2.dosiahnutý koeficient</t>
  </si>
  <si>
    <t>≥ 0,90 &lt; 0,95</t>
  </si>
  <si>
    <t>3.dosiahnutý koeficient</t>
  </si>
  <si>
    <t>≥ 0,85 &lt; 0,90</t>
  </si>
  <si>
    <t>4.dosiahnutý koeficient</t>
  </si>
  <si>
    <t>≥ 0,80 &lt; 0,85</t>
  </si>
  <si>
    <t>5.dosiahnutý koeficient</t>
  </si>
  <si>
    <t>&lt; 0,80</t>
  </si>
  <si>
    <t>= možnosť odstúpiť od zmluvy</t>
  </si>
  <si>
    <t>V prípade dosiahnutia koeficientu minimálne na úrovni 0,8 je možné v odôvodnených prípadoch postupovať iným spôsobom, ako je stanovený týmto mechanizmom.</t>
  </si>
  <si>
    <t>Koeficient plnenia merateľných ukazovateľov s príznakom</t>
  </si>
  <si>
    <t>Možná sankcia v prípade zistenia nesplnenia hodnoty ukazovateľa:</t>
  </si>
  <si>
    <t>2%, resp. 0%</t>
  </si>
  <si>
    <t>5%, resp. 2%</t>
  </si>
  <si>
    <t>≥ 0,55 &lt; 0,85</t>
  </si>
  <si>
    <t>10%, resp. 5%</t>
  </si>
  <si>
    <t>≥ 0,50 &lt; 0,55</t>
  </si>
  <si>
    <t>25%, resp. 10%</t>
  </si>
  <si>
    <t>6.dosiahnutý koeficient</t>
  </si>
  <si>
    <t>&lt; 0,50</t>
  </si>
  <si>
    <t>V prípade naplnenia koeficientu na minimálne 0,5 je SO oprávnený neprístúpiť k udeleniu sakcie, pokiaľ na riziká spojené s naplnením dotknutých merateľných ukazovateľov poukázal Prijímateľ v ŽoNFP.</t>
  </si>
  <si>
    <t>Časť B   Vstupné informácie pre stanovenie hodnôt merateľných ukazovateľov</t>
  </si>
  <si>
    <t>1. Vstupné informácie pre stanovenie hodnoty ukazovateľa P0689 pri ŽoNFP a pri ZMS</t>
  </si>
  <si>
    <t xml:space="preserve">Príloha č. 10 ŽoNFP - Povolenie na realizáciu projektu, vrátane projektovej dokumentácie ( tepelnotechnické posúdenie, projektové hodnotenie, projektové energetické hodnotenie) </t>
  </si>
  <si>
    <t>Podklady k stanoveniu úspory energie</t>
  </si>
  <si>
    <t>Stav PRED realizáciou projektu</t>
  </si>
  <si>
    <t>Stav PO realizácii projektu</t>
  </si>
  <si>
    <t>Energetická trieda po realizácii projektu</t>
  </si>
  <si>
    <t>Potreba energie na vykurovanie</t>
  </si>
  <si>
    <t>[kWh/m2.rok]</t>
  </si>
  <si>
    <t>Potreba energie na prípravu teplej vody</t>
  </si>
  <si>
    <t>Potreba energie na nútené vetranie/chladenie</t>
  </si>
  <si>
    <t>Potreba energie na osvetlenie</t>
  </si>
  <si>
    <t>Celková potreba energie</t>
  </si>
  <si>
    <t>Globálny ukazovateľ - Primárna energia</t>
  </si>
  <si>
    <t xml:space="preserve">Celková podlahová plocha </t>
  </si>
  <si>
    <t>[m2]</t>
  </si>
  <si>
    <t>Údaje z energetického certifikátu po ukončení projektu</t>
  </si>
  <si>
    <t>2. Vstupné informácie pre stanovenie hodnoty ukazovateľov P0705, P0706 a P0707 pri ŽoNFP a pri ZMS</t>
  </si>
  <si>
    <t>Príloha č. 10 ŽoNFP - Povolenie na realizáciu projektu, vrátane projektovej dokumentácie
Príloha č. 11 ŽoNFP - Podrobný rozpočet projektu</t>
  </si>
  <si>
    <t>Energetické zariadenia</t>
  </si>
  <si>
    <t>Počet kusov</t>
  </si>
  <si>
    <t>Plocha - Absorpčná  [m2]</t>
  </si>
  <si>
    <t>Výkon [kW]</t>
  </si>
  <si>
    <t>Výkon na m2 [kWh/m2]</t>
  </si>
  <si>
    <t>Využitelnosť [h/rok]</t>
  </si>
  <si>
    <t>P0705 [MW]</t>
  </si>
  <si>
    <t>P0707 [MW]</t>
  </si>
  <si>
    <t>Tepelné čerpadlo - Elektrické</t>
  </si>
  <si>
    <t>Tepelné čerpadlo - Plynové</t>
  </si>
  <si>
    <t>KVET - Elektrina</t>
  </si>
  <si>
    <t>KVET - Teplo</t>
  </si>
  <si>
    <t>Solárny panel Termický plochý</t>
  </si>
  <si>
    <t>Solárny panel Vákouový</t>
  </si>
  <si>
    <t>Fotovoltaický panel</t>
  </si>
  <si>
    <t>Technické listy inštalovaných zariadení OZE</t>
  </si>
  <si>
    <t>Vyplnené poskytovateľom na základe údajov v ŽoNFP a jej prílohách</t>
  </si>
  <si>
    <t>Vypĺňa prijímateľ v rámci záverečnej monitorovacej správy (ZMS)</t>
  </si>
  <si>
    <t>Tabuľka č. 1b - Merateľné ukazovatele projektu - koniec realizácie projektu</t>
  </si>
  <si>
    <r>
      <rPr>
        <b/>
        <sz val="11"/>
        <color theme="1"/>
        <rFont val="Calibri"/>
        <family val="2"/>
        <charset val="238"/>
        <scheme val="minor"/>
      </rPr>
      <t>P0250</t>
    </r>
    <r>
      <rPr>
        <sz val="11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</si>
  <si>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r>
      <rPr>
        <b/>
        <sz val="11"/>
        <color theme="1"/>
        <rFont val="Calibri"/>
        <family val="2"/>
        <charset val="238"/>
        <scheme val="minor"/>
      </rPr>
      <t>P0470</t>
    </r>
    <r>
      <rPr>
        <sz val="11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</si>
  <si>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1"/>
        <color theme="1"/>
        <rFont val="Calibri"/>
        <family val="2"/>
        <charset val="238"/>
        <scheme val="minor"/>
      </rPr>
      <t>P0612</t>
    </r>
    <r>
      <rPr>
        <sz val="11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</si>
  <si>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</si>
  <si>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b/>
        <sz val="11"/>
        <color theme="1"/>
        <rFont val="Calibri"/>
        <family val="2"/>
        <charset val="238"/>
        <scheme val="minor"/>
      </rPr>
      <t>P0628</t>
    </r>
    <r>
      <rPr>
        <sz val="11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</si>
  <si>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P0689</t>
    </r>
    <r>
      <rPr>
        <sz val="11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</si>
  <si>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P0705</t>
    </r>
    <r>
      <rPr>
        <sz val="11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</si>
  <si>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</si>
  <si>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rPr>
        <b/>
        <sz val="11"/>
        <color theme="1"/>
        <rFont val="Calibri"/>
        <family val="2"/>
        <charset val="238"/>
        <scheme val="minor"/>
      </rPr>
      <t>P0707</t>
    </r>
    <r>
      <rPr>
        <sz val="11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</si>
  <si>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</si>
  <si>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Irelevantné</t>
  </si>
  <si>
    <t>Tabuľka č. 1a - Merateľné ukazovatele projektu - udržateľnosť</t>
  </si>
  <si>
    <t>Percento plnenia merateľných ukazovateľov bez príznaku</t>
  </si>
  <si>
    <t>Percento plnenia merateľných ukazovateľov s príznakom</t>
  </si>
  <si>
    <t>Spotreba PE pred</t>
  </si>
  <si>
    <t>Vyber teplonosné médium pre nákup tepla/CZT</t>
  </si>
  <si>
    <t>Teplá voda</t>
  </si>
  <si>
    <t>Horúca voda</t>
  </si>
  <si>
    <t>1. Spotreba energie za kalendárny rok  nameraná prevádzkovými meradlami</t>
  </si>
  <si>
    <t>3. Spotreba energie za kalendárny rok  stanovená energetickým audítorom</t>
  </si>
  <si>
    <t>Koniec  realizácie</t>
  </si>
  <si>
    <t>Udržateľnosť</t>
  </si>
  <si>
    <t>Plánovaná hodnota</t>
  </si>
  <si>
    <t>-</t>
  </si>
  <si>
    <t>Cieľová hodnota</t>
  </si>
  <si>
    <t>Bola predmetná monitorovacia správa predložená</t>
  </si>
  <si>
    <t>áno</t>
  </si>
  <si>
    <t>nie</t>
  </si>
  <si>
    <t>Percento plnenia merateľných ukazovateľov s príznakom v danej MS</t>
  </si>
  <si>
    <t>Percento plnenia merateľných ukazovateľov s príznakom kumulatív</t>
  </si>
  <si>
    <r>
      <rPr>
        <b/>
        <sz val="10"/>
        <color theme="1"/>
        <rFont val="Calibri"/>
        <family val="2"/>
        <charset val="238"/>
        <scheme val="minor"/>
      </rPr>
      <t>P0080</t>
    </r>
    <r>
      <rPr>
        <sz val="10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</si>
  <si>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P0084</t>
    </r>
    <r>
      <rPr>
        <sz val="10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</si>
  <si>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P0103</t>
    </r>
    <r>
      <rPr>
        <sz val="10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</si>
  <si>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t>t ekviv.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/rok</t>
    </r>
  </si>
  <si>
    <r>
      <rPr>
        <b/>
        <sz val="10"/>
        <color theme="1"/>
        <rFont val="Calibri"/>
        <family val="2"/>
        <charset val="238"/>
        <scheme val="minor"/>
      </rPr>
      <t>P0627</t>
    </r>
    <r>
      <rPr>
        <sz val="10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</si>
  <si>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P0687</t>
    </r>
    <r>
      <rPr>
        <sz val="10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</si>
  <si>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P0691</t>
    </r>
    <r>
      <rPr>
        <sz val="10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</si>
  <si>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0"/>
        <color theme="1"/>
        <rFont val="Calibri"/>
        <family val="2"/>
        <charset val="238"/>
        <scheme val="minor"/>
      </rPr>
      <t>P0692</t>
    </r>
    <r>
      <rPr>
        <sz val="10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</si>
  <si>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0"/>
        <color theme="1"/>
        <rFont val="Calibri"/>
        <family val="2"/>
        <charset val="238"/>
        <scheme val="minor"/>
      </rPr>
      <t>P0694</t>
    </r>
    <r>
      <rPr>
        <sz val="10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</si>
  <si>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P0701</t>
    </r>
    <r>
      <rPr>
        <sz val="10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</si>
  <si>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ZMS
(Percentuálne plnenie)</t>
  </si>
  <si>
    <t>1.NMS
(Percentuálne plnenie)</t>
  </si>
  <si>
    <t>2.NMS
(Percentuálne plnenie)</t>
  </si>
  <si>
    <t>3.NMS
(Percentuálne plnenie)</t>
  </si>
  <si>
    <t>4.NMS
(Percentuálne plnenie)</t>
  </si>
  <si>
    <t>5.NMS
(Percentuálne plnenie)</t>
  </si>
  <si>
    <t>ZMS
(Dosiahnutá hodnota)</t>
  </si>
  <si>
    <t>1.NMS
(Dosiahnutá hodnota)</t>
  </si>
  <si>
    <t>2.NMS
(Dosiahnutá hodnota)</t>
  </si>
  <si>
    <t>3.NMS
(Dosiahnutá hodnota)</t>
  </si>
  <si>
    <t>4.NMS
(Dosiahnutá hodnota)</t>
  </si>
  <si>
    <t>5.NMS
(Dosiahnutá hodnota)</t>
  </si>
  <si>
    <t>Základné údaje o projekte:</t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</si>
  <si>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</si>
  <si>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</si>
  <si>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kg/rok</t>
    </r>
  </si>
  <si>
    <r>
      <t>Emisný faktor pre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v kg/MWh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</si>
  <si>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kg/rok</t>
    </r>
  </si>
  <si>
    <t>Časť A   Zoznam dosiahnutýc hodnôt merateľných ukazovateľov</t>
  </si>
  <si>
    <t>Tabuľka č. 3 - Spotreba energie za kalendárny rok  v MWh/rok - P0627</t>
  </si>
  <si>
    <t>Tabuľka č. 2 - Množstvo vyrobenej energie v zariadení OZE za kalendárny rok  v MWh/rok - P0080, P0084</t>
  </si>
  <si>
    <r>
      <t>Podklad preukazujúci vššie uvedené hodnoty emisných faktorov CO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</si>
  <si>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r>
      <t>Podklad preukazujúci vššie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</si>
  <si>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Tabuľka č. 4 - Zníženie primárnej enegie v budovách za kalendárny rok  v MWh/rok - P0701</t>
  </si>
  <si>
    <t>Tabuľka č. 5 - Produkcia emisií CO2 v budovách za kalendárny rok  v t ekviv. CO2 - P0103</t>
  </si>
  <si>
    <t>Tabuľka č. 6 - Produkcia emisií NOx v budovách za kalendárny rok  v kg - P0691</t>
  </si>
  <si>
    <t>Tabuľka č. 7 - Produkcia emisií PM10 v budovách za kalendárny rok  v kg - P0692</t>
  </si>
  <si>
    <t>Tabuľka č. 8 - Produkcia emisií SO2 v budovách za kalendárny rok  v kg - P0694</t>
  </si>
  <si>
    <t>1.dosiahnutý koeficient   ≥ 0,95</t>
  </si>
  <si>
    <t>2.dosiahnutý koeficient   ≥ 0,90 &lt; 0,95</t>
  </si>
  <si>
    <t>3.dosiahnutý koeficient   ≥ 0,85 &lt; 0,90</t>
  </si>
  <si>
    <t>4.dosiahnutý koeficient   ≥ 0,80 &lt; 0,85</t>
  </si>
  <si>
    <t>5.dosiahnutý koeficient   &lt; 0,80</t>
  </si>
  <si>
    <t>4.dosiahnutý koeficient   ≥ 0,55 &lt; 0,85</t>
  </si>
  <si>
    <t>5.dosiahnutý koeficient   ≥ 0,50 &lt; 0,55</t>
  </si>
  <si>
    <t>5.dosiahnutý koeficient   &lt; 0,50</t>
  </si>
  <si>
    <t>Mesiac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</si>
  <si>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</si>
  <si>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</si>
  <si>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</si>
  <si>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</si>
  <si>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</si>
  <si>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</si>
  <si>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</si>
  <si>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</si>
  <si>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</si>
  <si>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</si>
  <si>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</si>
  <si>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</si>
  <si>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Spôsob stanovenia spotreby</t>
  </si>
  <si>
    <t>Vzťahuje sa uvedená spotreba v celej výške na projekt?</t>
  </si>
  <si>
    <t>Celková spotreba</t>
  </si>
  <si>
    <t>Spotreba vzťahujúca sa projekt</t>
  </si>
  <si>
    <t>3.a) Spotreba elektrickej energie</t>
  </si>
  <si>
    <t>3.b) Spotreba zemného plynu</t>
  </si>
  <si>
    <t>3.c) Nákup tepla (CZT)</t>
  </si>
  <si>
    <t>3.d) Spotreba biomasy</t>
  </si>
  <si>
    <t>Sumárny prehľad spotreby energie</t>
  </si>
  <si>
    <t>MJ</t>
  </si>
  <si>
    <r>
      <t>Emisný koeficient pre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</si>
  <si>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Kumulatívny prepočet možnej sankcie</t>
  </si>
  <si>
    <t>2. Spotreba energie za kalendárny rok  nameraná fakturačnými meradlami</t>
  </si>
  <si>
    <r>
      <t>Podklad preukazujúci vyššie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</si>
  <si>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Dátum ukončenia hlavných aktivít projektu</t>
  </si>
  <si>
    <t>.</t>
  </si>
  <si>
    <t>Dátum konca predmetného monitorovaného obdobia</t>
  </si>
  <si>
    <t>Počet hodnôt spomedzi buniek F16 až F21, ktoré sú väčšie ako uvedený dátum</t>
  </si>
  <si>
    <t>Formá dátum</t>
  </si>
  <si>
    <t>Forma všeobecné</t>
  </si>
  <si>
    <t>Priestor pre vyplnenie dátumu:</t>
  </si>
  <si>
    <t xml:space="preserve">Koeficient prepočtu spotreby </t>
  </si>
  <si>
    <r>
      <rPr>
        <b/>
        <sz val="11"/>
        <color theme="1"/>
        <rFont val="Calibri"/>
        <family val="2"/>
        <charset val="238"/>
        <scheme val="minor"/>
      </rPr>
      <t>P0706</t>
    </r>
    <r>
      <rPr>
        <sz val="11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</si>
  <si>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</si>
  <si>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t>Vyplnené poskytovateľom na základe údajov v ŽoNFP a jej prílohách.</t>
  </si>
  <si>
    <t>Vypĺňa prijímateľ v rámci záverečnej monitorovacej správy (ZMS).</t>
  </si>
  <si>
    <t>1. Množstvo vyrobenej energie za kalendárny rok  namerané prevádzkovým / určeným meradlom</t>
  </si>
  <si>
    <t>2. Výpočet v súlade s technickým listom zariadenia</t>
  </si>
  <si>
    <t>3. Množstvo vyrobenej energie za kalendárny rok stanovené energetickým audítorom</t>
  </si>
  <si>
    <t>V prípade uvedenia aspoň jednej voľby "3." sa vyžaduje zohľadnenie vplyvov klimatických podmienok v hodnotených rokoch oproti porovnávanému roku, zároveň je potrebný podpis Energetického audítora s kópiu osvedčenia o odbornej spôsobilosti.</t>
  </si>
  <si>
    <t xml:space="preserve">Biele polia nevypĺňať, vypĺňajú sa automaticky. </t>
  </si>
  <si>
    <t>Nevypĺňať</t>
  </si>
  <si>
    <t>* V prípade Výzvy č. OPKZP-PO4-SC431-2015-6 je biomasa neoprávnená.</t>
  </si>
  <si>
    <t>Biele polia nevypĺňať.</t>
  </si>
  <si>
    <t>V .................................., dňa DD.MM.20XX</t>
  </si>
  <si>
    <t>V ................................, dňa DD.MM.20XX</t>
  </si>
  <si>
    <t>Energetický audítor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</si>
</sst>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0"/>
    <numFmt numFmtId="166" formatCode="0.000"/>
    <numFmt numFmtId="167" formatCode="_-* #,##0\ _€_-;\-* #,##0\ _€_-;_-* &quot;-&quot;??\ _€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7" tint="0.3999755851924192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vertAlign val="subscript"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1">
    <xf numFmtId="0" fontId="0" fillId="0" borderId="0" xfId="0"/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 applyBorder="1" applyAlignment="1">
      <alignment horizontal="left" vertical="center"/>
    </xf>
    <xf numFmtId="166" fontId="0" fillId="0" borderId="0" xfId="0" applyNumberFormat="1" applyFont="1"/>
    <xf numFmtId="14" fontId="7" fillId="0" borderId="0" xfId="0" applyNumberFormat="1" applyFont="1"/>
    <xf numFmtId="0" fontId="7" fillId="0" borderId="0" xfId="0" applyNumberFormat="1" applyFont="1"/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33" xfId="0" applyBorder="1"/>
    <xf numFmtId="14" fontId="0" fillId="0" borderId="33" xfId="0" applyNumberFormat="1" applyBorder="1"/>
    <xf numFmtId="0" fontId="0" fillId="0" borderId="33" xfId="0" applyNumberFormat="1" applyBorder="1"/>
    <xf numFmtId="0" fontId="0" fillId="2" borderId="0" xfId="0" applyFill="1"/>
    <xf numFmtId="0" fontId="0" fillId="0" borderId="0" xfId="1" applyNumberFormat="1" applyFont="1" applyFill="1" applyBorder="1" applyAlignment="1" applyProtection="1">
      <alignment horizontal="left" vertical="center"/>
    </xf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4" xfId="0" applyFont="1" applyBorder="1" applyProtection="1">
      <protection locked="0"/>
    </xf>
    <xf numFmtId="0" fontId="0" fillId="0" borderId="5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15" fillId="0" borderId="0" xfId="0" applyFont="1" applyFill="1" applyProtection="1">
      <protection locked="0"/>
    </xf>
    <xf numFmtId="49" fontId="7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14" fontId="7" fillId="0" borderId="0" xfId="0" applyNumberFormat="1" applyFont="1" applyProtection="1">
      <protection locked="0"/>
    </xf>
    <xf numFmtId="0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14" borderId="5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6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165" fontId="2" fillId="11" borderId="1" xfId="0" applyNumberFormat="1" applyFont="1" applyFill="1" applyBorder="1" applyAlignment="1" applyProtection="1">
      <alignment horizontal="center" vertical="center"/>
      <protection locked="0"/>
    </xf>
    <xf numFmtId="165" fontId="2" fillId="2" borderId="31" xfId="0" applyNumberFormat="1" applyFont="1" applyFill="1" applyBorder="1" applyAlignment="1" applyProtection="1">
      <alignment horizontal="center" vertical="center"/>
      <protection locked="0"/>
    </xf>
    <xf numFmtId="165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64" fontId="7" fillId="0" borderId="0" xfId="1" applyFont="1" applyProtection="1">
      <protection locked="0"/>
    </xf>
    <xf numFmtId="164" fontId="7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11" borderId="1" xfId="0" applyFont="1" applyFill="1" applyBorder="1" applyAlignment="1" applyProtection="1">
      <alignment vertical="center"/>
      <protection locked="0"/>
    </xf>
    <xf numFmtId="0" fontId="2" fillId="11" borderId="14" xfId="0" applyFont="1" applyFill="1" applyBorder="1" applyAlignment="1" applyProtection="1">
      <alignment horizontal="center" vertical="center" wrapText="1"/>
      <protection locked="0"/>
    </xf>
    <xf numFmtId="10" fontId="7" fillId="0" borderId="0" xfId="2" applyNumberFormat="1" applyFont="1" applyProtection="1">
      <protection locked="0"/>
    </xf>
    <xf numFmtId="10" fontId="7" fillId="0" borderId="0" xfId="0" applyNumberFormat="1" applyFont="1" applyProtection="1">
      <protection locked="0"/>
    </xf>
    <xf numFmtId="0" fontId="10" fillId="10" borderId="0" xfId="0" applyFont="1" applyFill="1" applyBorder="1" applyAlignment="1" applyProtection="1">
      <alignment horizontal="center" vertical="center" wrapText="1"/>
      <protection locked="0"/>
    </xf>
    <xf numFmtId="0" fontId="2" fillId="11" borderId="16" xfId="0" applyFont="1" applyFill="1" applyBorder="1" applyAlignment="1" applyProtection="1">
      <alignment vertical="center"/>
      <protection locked="0"/>
    </xf>
    <xf numFmtId="0" fontId="2" fillId="2" borderId="48" xfId="0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3" fontId="2" fillId="11" borderId="1" xfId="0" applyNumberFormat="1" applyFont="1" applyFill="1" applyBorder="1" applyAlignment="1" applyProtection="1">
      <alignment vertical="center"/>
      <protection locked="0"/>
    </xf>
    <xf numFmtId="164" fontId="2" fillId="11" borderId="1" xfId="1" applyFont="1" applyFill="1" applyBorder="1" applyAlignment="1" applyProtection="1">
      <alignment vertical="center"/>
      <protection locked="0"/>
    </xf>
    <xf numFmtId="4" fontId="2" fillId="11" borderId="1" xfId="0" applyNumberFormat="1" applyFont="1" applyFill="1" applyBorder="1" applyAlignment="1" applyProtection="1">
      <alignment vertical="center"/>
      <protection locked="0"/>
    </xf>
    <xf numFmtId="3" fontId="2" fillId="11" borderId="16" xfId="0" applyNumberFormat="1" applyFont="1" applyFill="1" applyBorder="1" applyAlignment="1" applyProtection="1">
      <alignment vertical="center"/>
      <protection locked="0"/>
    </xf>
    <xf numFmtId="164" fontId="2" fillId="11" borderId="16" xfId="1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3" fontId="2" fillId="2" borderId="16" xfId="0" applyNumberFormat="1" applyFont="1" applyFill="1" applyBorder="1" applyAlignment="1" applyProtection="1">
      <alignment vertical="center"/>
      <protection locked="0"/>
    </xf>
    <xf numFmtId="164" fontId="2" fillId="2" borderId="16" xfId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166" fontId="0" fillId="0" borderId="0" xfId="0" applyNumberFormat="1" applyFont="1" applyAlignment="1" applyProtection="1">
      <alignment vertical="center"/>
      <protection locked="0"/>
    </xf>
    <xf numFmtId="166" fontId="0" fillId="0" borderId="0" xfId="0" applyNumberFormat="1" applyFont="1" applyFill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2" borderId="55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4" fontId="0" fillId="0" borderId="0" xfId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10" fontId="0" fillId="0" borderId="0" xfId="0" applyNumberFormat="1" applyFont="1" applyAlignment="1" applyProtection="1">
      <alignment vertical="center"/>
      <protection locked="0"/>
    </xf>
    <xf numFmtId="14" fontId="0" fillId="11" borderId="9" xfId="0" applyNumberFormat="1" applyFont="1" applyFill="1" applyBorder="1" applyProtection="1">
      <protection locked="0"/>
    </xf>
    <xf numFmtId="14" fontId="0" fillId="11" borderId="24" xfId="0" applyNumberFormat="1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11" borderId="24" xfId="0" applyFont="1" applyFill="1" applyBorder="1" applyAlignment="1" applyProtection="1">
      <alignment vertical="center"/>
      <protection locked="0"/>
    </xf>
    <xf numFmtId="0" fontId="0" fillId="0" borderId="0" xfId="0" applyFont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0" fillId="0" borderId="5" xfId="0" applyFont="1" applyBorder="1" applyProtection="1"/>
    <xf numFmtId="0" fontId="0" fillId="0" borderId="0" xfId="0" applyFont="1" applyBorder="1" applyProtection="1"/>
    <xf numFmtId="0" fontId="8" fillId="6" borderId="2" xfId="0" applyFont="1" applyFill="1" applyBorder="1" applyProtection="1"/>
    <xf numFmtId="0" fontId="9" fillId="6" borderId="3" xfId="0" applyFont="1" applyFill="1" applyBorder="1" applyProtection="1"/>
    <xf numFmtId="0" fontId="9" fillId="6" borderId="4" xfId="0" applyFont="1" applyFill="1" applyBorder="1" applyProtection="1"/>
    <xf numFmtId="0" fontId="1" fillId="14" borderId="5" xfId="0" applyFont="1" applyFill="1" applyBorder="1" applyProtection="1"/>
    <xf numFmtId="0" fontId="0" fillId="0" borderId="6" xfId="0" applyFont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1" fillId="14" borderId="7" xfId="0" applyFont="1" applyFill="1" applyBorder="1" applyProtection="1"/>
    <xf numFmtId="0" fontId="5" fillId="6" borderId="7" xfId="0" applyFont="1" applyFill="1" applyBorder="1" applyProtection="1"/>
    <xf numFmtId="0" fontId="3" fillId="6" borderId="8" xfId="0" applyFont="1" applyFill="1" applyBorder="1" applyAlignment="1" applyProtection="1">
      <alignment vertical="center"/>
    </xf>
    <xf numFmtId="0" fontId="0" fillId="0" borderId="0" xfId="0" applyNumberFormat="1" applyFont="1" applyFill="1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Border="1" applyProtection="1"/>
    <xf numFmtId="0" fontId="3" fillId="6" borderId="0" xfId="0" applyFont="1" applyFill="1" applyBorder="1" applyProtection="1"/>
    <xf numFmtId="0" fontId="3" fillId="6" borderId="0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5" fontId="2" fillId="9" borderId="1" xfId="0" applyNumberFormat="1" applyFont="1" applyFill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165" fontId="2" fillId="9" borderId="16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165" fontId="2" fillId="0" borderId="31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0" fillId="0" borderId="32" xfId="0" applyFont="1" applyBorder="1" applyProtection="1"/>
    <xf numFmtId="0" fontId="1" fillId="4" borderId="2" xfId="0" applyFont="1" applyFill="1" applyBorder="1" applyProtection="1"/>
    <xf numFmtId="0" fontId="1" fillId="4" borderId="3" xfId="0" applyFont="1" applyFill="1" applyBorder="1" applyProtection="1"/>
    <xf numFmtId="164" fontId="10" fillId="5" borderId="33" xfId="1" applyFont="1" applyFill="1" applyBorder="1" applyAlignment="1" applyProtection="1">
      <alignment horizontal="center"/>
    </xf>
    <xf numFmtId="0" fontId="13" fillId="0" borderId="35" xfId="0" applyFont="1" applyFill="1" applyBorder="1" applyProtection="1"/>
    <xf numFmtId="49" fontId="13" fillId="0" borderId="35" xfId="0" applyNumberFormat="1" applyFont="1" applyBorder="1" applyProtection="1"/>
    <xf numFmtId="9" fontId="13" fillId="0" borderId="35" xfId="0" applyNumberFormat="1" applyFont="1" applyFill="1" applyBorder="1" applyAlignment="1" applyProtection="1">
      <alignment horizontal="center"/>
    </xf>
    <xf numFmtId="164" fontId="1" fillId="5" borderId="54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Protection="1"/>
    <xf numFmtId="49" fontId="13" fillId="0" borderId="0" xfId="0" applyNumberFormat="1" applyFont="1" applyBorder="1" applyProtection="1"/>
    <xf numFmtId="9" fontId="13" fillId="0" borderId="0" xfId="0" applyNumberFormat="1" applyFont="1" applyFill="1" applyBorder="1" applyAlignment="1" applyProtection="1">
      <alignment horizontal="center"/>
    </xf>
    <xf numFmtId="164" fontId="1" fillId="5" borderId="54" xfId="1" applyFont="1" applyFill="1" applyBorder="1" applyAlignment="1" applyProtection="1">
      <alignment horizontal="center"/>
    </xf>
    <xf numFmtId="9" fontId="13" fillId="0" borderId="0" xfId="0" applyNumberFormat="1" applyFont="1" applyBorder="1" applyAlignment="1" applyProtection="1">
      <alignment horizontal="center"/>
    </xf>
    <xf numFmtId="0" fontId="13" fillId="0" borderId="37" xfId="0" applyFont="1" applyFill="1" applyBorder="1" applyProtection="1"/>
    <xf numFmtId="49" fontId="13" fillId="0" borderId="37" xfId="0" applyNumberFormat="1" applyFont="1" applyBorder="1" applyProtection="1"/>
    <xf numFmtId="164" fontId="0" fillId="0" borderId="55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40" xfId="0" applyFont="1" applyFill="1" applyBorder="1" applyProtection="1"/>
    <xf numFmtId="0" fontId="13" fillId="0" borderId="42" xfId="0" applyFont="1" applyFill="1" applyBorder="1" applyProtection="1"/>
    <xf numFmtId="49" fontId="13" fillId="0" borderId="42" xfId="0" applyNumberFormat="1" applyFont="1" applyBorder="1" applyProtection="1"/>
    <xf numFmtId="9" fontId="13" fillId="0" borderId="42" xfId="0" applyNumberFormat="1" applyFont="1" applyFill="1" applyBorder="1" applyAlignment="1" applyProtection="1">
      <alignment horizontal="center"/>
    </xf>
    <xf numFmtId="164" fontId="15" fillId="5" borderId="54" xfId="0" applyNumberFormat="1" applyFont="1" applyFill="1" applyBorder="1" applyAlignment="1" applyProtection="1">
      <alignment horizontal="center"/>
    </xf>
    <xf numFmtId="164" fontId="15" fillId="5" borderId="54" xfId="1" applyFont="1" applyFill="1" applyBorder="1" applyAlignment="1" applyProtection="1">
      <alignment horizontal="center"/>
    </xf>
    <xf numFmtId="164" fontId="7" fillId="0" borderId="54" xfId="0" applyNumberFormat="1" applyFont="1" applyFill="1" applyBorder="1" applyAlignment="1" applyProtection="1">
      <alignment horizontal="center"/>
    </xf>
    <xf numFmtId="0" fontId="13" fillId="0" borderId="44" xfId="0" applyFont="1" applyFill="1" applyBorder="1" applyProtection="1"/>
    <xf numFmtId="49" fontId="13" fillId="0" borderId="44" xfId="0" applyNumberFormat="1" applyFont="1" applyBorder="1" applyProtection="1"/>
    <xf numFmtId="164" fontId="7" fillId="0" borderId="55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10" fontId="1" fillId="5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top" wrapText="1"/>
    </xf>
    <xf numFmtId="0" fontId="17" fillId="0" borderId="6" xfId="0" applyFont="1" applyFill="1" applyBorder="1" applyAlignment="1" applyProtection="1">
      <alignment vertical="center"/>
    </xf>
    <xf numFmtId="0" fontId="5" fillId="4" borderId="43" xfId="0" applyFont="1" applyFill="1" applyBorder="1" applyAlignment="1" applyProtection="1">
      <alignment vertical="center"/>
    </xf>
    <xf numFmtId="0" fontId="5" fillId="4" borderId="44" xfId="0" applyFont="1" applyFill="1" applyBorder="1" applyAlignment="1" applyProtection="1">
      <alignment vertical="center"/>
    </xf>
    <xf numFmtId="0" fontId="5" fillId="4" borderId="45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right" vertical="center"/>
    </xf>
    <xf numFmtId="0" fontId="2" fillId="10" borderId="6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29" xfId="0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vertical="center"/>
    </xf>
    <xf numFmtId="0" fontId="0" fillId="0" borderId="7" xfId="0" applyFont="1" applyBorder="1" applyProtection="1"/>
    <xf numFmtId="0" fontId="0" fillId="0" borderId="8" xfId="0" applyFont="1" applyFill="1" applyBorder="1" applyAlignment="1" applyProtection="1"/>
    <xf numFmtId="0" fontId="0" fillId="0" borderId="8" xfId="0" applyFont="1" applyFill="1" applyBorder="1" applyProtection="1"/>
    <xf numFmtId="0" fontId="0" fillId="0" borderId="9" xfId="0" applyFont="1" applyBorder="1" applyProtection="1"/>
    <xf numFmtId="0" fontId="0" fillId="0" borderId="4" xfId="0" applyFont="1" applyBorder="1" applyProtection="1"/>
    <xf numFmtId="0" fontId="5" fillId="4" borderId="5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5" fillId="4" borderId="53" xfId="0" applyFont="1" applyFill="1" applyBorder="1" applyAlignment="1" applyProtection="1">
      <alignment vertical="center"/>
    </xf>
    <xf numFmtId="0" fontId="10" fillId="0" borderId="46" xfId="0" applyFont="1" applyFill="1" applyBorder="1" applyAlignment="1" applyProtection="1">
      <alignment vertical="center"/>
    </xf>
    <xf numFmtId="0" fontId="10" fillId="0" borderId="47" xfId="0" applyFont="1" applyFill="1" applyBorder="1" applyAlignment="1" applyProtection="1">
      <alignment vertical="center"/>
    </xf>
    <xf numFmtId="0" fontId="10" fillId="0" borderId="27" xfId="0" applyFont="1" applyFill="1" applyBorder="1" applyAlignment="1" applyProtection="1">
      <alignment vertical="center"/>
    </xf>
    <xf numFmtId="0" fontId="10" fillId="0" borderId="28" xfId="0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4" borderId="46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4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13" fillId="11" borderId="0" xfId="0" applyFont="1" applyFill="1" applyBorder="1" applyProtection="1"/>
    <xf numFmtId="0" fontId="19" fillId="2" borderId="0" xfId="0" applyFont="1" applyFill="1" applyBorder="1" applyProtection="1"/>
    <xf numFmtId="0" fontId="19" fillId="0" borderId="0" xfId="0" applyFont="1" applyFill="1" applyBorder="1" applyProtection="1"/>
    <xf numFmtId="0" fontId="19" fillId="9" borderId="0" xfId="0" applyFont="1" applyFill="1" applyBorder="1" applyProtection="1"/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Continuous" vertical="center"/>
    </xf>
    <xf numFmtId="0" fontId="0" fillId="0" borderId="8" xfId="0" applyFont="1" applyBorder="1" applyProtection="1"/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5" fillId="16" borderId="2" xfId="0" applyFont="1" applyFill="1" applyBorder="1" applyAlignment="1" applyProtection="1">
      <alignment vertical="center"/>
    </xf>
    <xf numFmtId="0" fontId="5" fillId="16" borderId="3" xfId="0" applyFont="1" applyFill="1" applyBorder="1" applyAlignment="1" applyProtection="1">
      <alignment vertical="center"/>
    </xf>
    <xf numFmtId="0" fontId="3" fillId="16" borderId="3" xfId="0" applyFont="1" applyFill="1" applyBorder="1" applyAlignment="1" applyProtection="1">
      <alignment vertical="center"/>
    </xf>
    <xf numFmtId="0" fontId="3" fillId="16" borderId="4" xfId="0" applyFont="1" applyFill="1" applyBorder="1" applyAlignment="1" applyProtection="1">
      <alignment vertical="center"/>
    </xf>
    <xf numFmtId="0" fontId="1" fillId="8" borderId="5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horizontal="left" vertical="center"/>
    </xf>
    <xf numFmtId="49" fontId="0" fillId="0" borderId="0" xfId="0" applyNumberFormat="1" applyFont="1" applyBorder="1" applyAlignment="1" applyProtection="1">
      <alignment vertical="center"/>
    </xf>
    <xf numFmtId="0" fontId="1" fillId="8" borderId="7" xfId="0" applyFont="1" applyFill="1" applyBorder="1" applyAlignment="1" applyProtection="1">
      <alignment vertical="center"/>
    </xf>
    <xf numFmtId="49" fontId="0" fillId="0" borderId="8" xfId="0" applyNumberFormat="1" applyFont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9" xfId="0" applyFont="1" applyFill="1" applyBorder="1" applyAlignment="1" applyProtection="1">
      <alignment horizontal="left" vertical="center"/>
    </xf>
    <xf numFmtId="0" fontId="5" fillId="16" borderId="22" xfId="0" applyFont="1" applyFill="1" applyBorder="1" applyProtection="1"/>
    <xf numFmtId="0" fontId="3" fillId="16" borderId="23" xfId="0" applyFont="1" applyFill="1" applyBorder="1" applyAlignment="1" applyProtection="1">
      <alignment vertical="center"/>
    </xf>
    <xf numFmtId="14" fontId="0" fillId="0" borderId="0" xfId="0" applyNumberFormat="1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/>
    </xf>
    <xf numFmtId="0" fontId="1" fillId="8" borderId="23" xfId="0" applyFont="1" applyFill="1" applyBorder="1" applyAlignment="1" applyProtection="1">
      <alignment vertical="center"/>
    </xf>
    <xf numFmtId="10" fontId="1" fillId="5" borderId="3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12" borderId="22" xfId="0" applyFont="1" applyFill="1" applyBorder="1" applyAlignment="1" applyProtection="1">
      <alignment vertical="center"/>
    </xf>
    <xf numFmtId="0" fontId="0" fillId="12" borderId="23" xfId="0" applyFont="1" applyFill="1" applyBorder="1" applyAlignment="1" applyProtection="1">
      <alignment vertical="center"/>
    </xf>
    <xf numFmtId="0" fontId="0" fillId="12" borderId="24" xfId="0" applyFont="1" applyFill="1" applyBorder="1" applyAlignment="1" applyProtection="1">
      <alignment vertical="center"/>
    </xf>
    <xf numFmtId="0" fontId="0" fillId="12" borderId="7" xfId="0" applyFont="1" applyFill="1" applyBorder="1" applyAlignment="1" applyProtection="1">
      <alignment vertical="center"/>
    </xf>
    <xf numFmtId="0" fontId="0" fillId="12" borderId="8" xfId="0" applyFont="1" applyFill="1" applyBorder="1" applyAlignment="1" applyProtection="1">
      <alignment vertical="center"/>
    </xf>
    <xf numFmtId="0" fontId="0" fillId="12" borderId="9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10" fillId="12" borderId="1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4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4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horizontal="left" vertical="center"/>
    </xf>
    <xf numFmtId="0" fontId="1" fillId="8" borderId="12" xfId="0" applyFont="1" applyFill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</xf>
    <xf numFmtId="165" fontId="3" fillId="8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vertical="center"/>
    </xf>
    <xf numFmtId="0" fontId="1" fillId="12" borderId="11" xfId="0" applyFont="1" applyFill="1" applyBorder="1" applyAlignment="1" applyProtection="1">
      <alignment horizontal="center" vertical="center" wrapText="1"/>
    </xf>
    <xf numFmtId="165" fontId="3" fillId="8" borderId="30" xfId="0" applyNumberFormat="1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center"/>
    </xf>
    <xf numFmtId="0" fontId="1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horizontal="left" vertical="center"/>
    </xf>
    <xf numFmtId="0" fontId="36" fillId="9" borderId="0" xfId="0" applyFont="1" applyFill="1" applyBorder="1" applyAlignment="1" applyProtection="1">
      <alignment vertical="center"/>
    </xf>
    <xf numFmtId="0" fontId="0" fillId="9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right" vertical="center"/>
    </xf>
    <xf numFmtId="14" fontId="2" fillId="11" borderId="2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9" fontId="0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6" fontId="0" fillId="0" borderId="0" xfId="0" applyNumberFormat="1" applyFont="1" applyAlignment="1" applyProtection="1">
      <alignment vertical="center"/>
    </xf>
    <xf numFmtId="166" fontId="0" fillId="0" borderId="0" xfId="0" applyNumberFormat="1" applyFont="1" applyFill="1" applyAlignment="1" applyProtection="1">
      <alignment vertical="center"/>
    </xf>
    <xf numFmtId="10" fontId="1" fillId="5" borderId="2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64" fontId="0" fillId="0" borderId="0" xfId="1" applyFont="1" applyAlignment="1" applyProtection="1">
      <alignment vertical="center"/>
    </xf>
    <xf numFmtId="164" fontId="0" fillId="0" borderId="0" xfId="0" applyNumberFormat="1" applyFont="1" applyAlignment="1" applyProtection="1">
      <alignment vertical="center"/>
    </xf>
    <xf numFmtId="10" fontId="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6" borderId="22" xfId="0" applyFont="1" applyFill="1" applyBorder="1" applyAlignment="1" applyProtection="1">
      <alignment vertical="center"/>
    </xf>
    <xf numFmtId="0" fontId="30" fillId="6" borderId="23" xfId="0" applyFont="1" applyFill="1" applyBorder="1" applyAlignment="1" applyProtection="1">
      <alignment vertical="center"/>
    </xf>
    <xf numFmtId="0" fontId="28" fillId="17" borderId="63" xfId="0" applyFont="1" applyFill="1" applyBorder="1" applyAlignment="1" applyProtection="1">
      <alignment horizontal="center" vertical="center"/>
    </xf>
    <xf numFmtId="0" fontId="28" fillId="17" borderId="61" xfId="0" applyFont="1" applyFill="1" applyBorder="1" applyAlignment="1" applyProtection="1">
      <alignment horizontal="center" vertical="center"/>
    </xf>
    <xf numFmtId="0" fontId="28" fillId="17" borderId="62" xfId="0" applyFont="1" applyFill="1" applyBorder="1" applyAlignment="1" applyProtection="1">
      <alignment horizontal="center" vertical="center"/>
    </xf>
    <xf numFmtId="0" fontId="10" fillId="4" borderId="64" xfId="0" applyFont="1" applyFill="1" applyBorder="1" applyAlignment="1" applyProtection="1">
      <alignment horizontal="center" vertical="center" wrapText="1"/>
    </xf>
    <xf numFmtId="0" fontId="10" fillId="4" borderId="56" xfId="0" applyFont="1" applyFill="1" applyBorder="1" applyAlignment="1" applyProtection="1">
      <alignment horizontal="center" vertical="center" wrapText="1"/>
    </xf>
    <xf numFmtId="0" fontId="10" fillId="4" borderId="57" xfId="0" applyFont="1" applyFill="1" applyBorder="1" applyAlignment="1" applyProtection="1">
      <alignment horizontal="center" vertical="center" wrapText="1"/>
    </xf>
    <xf numFmtId="0" fontId="10" fillId="4" borderId="58" xfId="0" applyFont="1" applyFill="1" applyBorder="1" applyAlignment="1" applyProtection="1">
      <alignment horizontal="center" vertical="center" wrapText="1"/>
    </xf>
    <xf numFmtId="0" fontId="10" fillId="4" borderId="59" xfId="0" applyFont="1" applyFill="1" applyBorder="1" applyAlignment="1" applyProtection="1">
      <alignment horizontal="center" vertical="center" wrapText="1"/>
    </xf>
    <xf numFmtId="0" fontId="10" fillId="4" borderId="60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165" fontId="10" fillId="9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65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165" fontId="10" fillId="9" borderId="16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165" fontId="10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0" fontId="10" fillId="0" borderId="61" xfId="2" applyNumberFormat="1" applyFont="1" applyFill="1" applyBorder="1" applyAlignment="1" applyProtection="1">
      <alignment horizontal="center" vertical="center"/>
    </xf>
    <xf numFmtId="10" fontId="10" fillId="0" borderId="62" xfId="2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0" fontId="10" fillId="0" borderId="0" xfId="2" applyNumberFormat="1" applyFont="1" applyFill="1" applyBorder="1" applyAlignment="1" applyProtection="1">
      <alignment horizontal="center" vertical="center"/>
    </xf>
    <xf numFmtId="10" fontId="10" fillId="0" borderId="6" xfId="2" applyNumberFormat="1" applyFont="1" applyFill="1" applyBorder="1" applyAlignment="1" applyProtection="1">
      <alignment horizontal="center" vertical="center"/>
    </xf>
    <xf numFmtId="0" fontId="13" fillId="0" borderId="5" xfId="0" applyFont="1" applyFill="1" applyBorder="1" applyProtection="1"/>
    <xf numFmtId="164" fontId="1" fillId="0" borderId="0" xfId="0" applyNumberFormat="1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/>
    </xf>
    <xf numFmtId="164" fontId="1" fillId="0" borderId="6" xfId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4" fontId="0" fillId="0" borderId="6" xfId="0" applyNumberFormat="1" applyFont="1" applyFill="1" applyBorder="1" applyAlignment="1" applyProtection="1">
      <alignment horizontal="center"/>
    </xf>
    <xf numFmtId="164" fontId="15" fillId="0" borderId="0" xfId="0" applyNumberFormat="1" applyFont="1" applyFill="1" applyBorder="1" applyAlignment="1" applyProtection="1">
      <alignment horizontal="center"/>
    </xf>
    <xf numFmtId="164" fontId="15" fillId="0" borderId="6" xfId="0" applyNumberFormat="1" applyFont="1" applyFill="1" applyBorder="1" applyAlignment="1" applyProtection="1">
      <alignment horizontal="center"/>
    </xf>
    <xf numFmtId="164" fontId="15" fillId="0" borderId="0" xfId="1" applyFont="1" applyFill="1" applyBorder="1" applyAlignment="1" applyProtection="1">
      <alignment horizontal="center"/>
    </xf>
    <xf numFmtId="164" fontId="15" fillId="0" borderId="6" xfId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164" fontId="7" fillId="0" borderId="6" xfId="0" applyNumberFormat="1" applyFont="1" applyFill="1" applyBorder="1" applyAlignment="1" applyProtection="1">
      <alignment horizontal="center"/>
    </xf>
    <xf numFmtId="0" fontId="13" fillId="0" borderId="7" xfId="0" applyFont="1" applyFill="1" applyBorder="1" applyProtection="1"/>
    <xf numFmtId="49" fontId="13" fillId="0" borderId="8" xfId="0" applyNumberFormat="1" applyFont="1" applyBorder="1" applyProtection="1"/>
    <xf numFmtId="0" fontId="13" fillId="0" borderId="8" xfId="0" applyFont="1" applyFill="1" applyBorder="1" applyProtection="1"/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10" fillId="8" borderId="56" xfId="0" applyFont="1" applyFill="1" applyBorder="1" applyAlignment="1" applyProtection="1">
      <alignment horizontal="center" vertical="center" wrapText="1"/>
    </xf>
    <xf numFmtId="0" fontId="10" fillId="8" borderId="57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0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left" vertical="center" wrapText="1"/>
    </xf>
    <xf numFmtId="165" fontId="10" fillId="12" borderId="1" xfId="0" applyNumberFormat="1" applyFont="1" applyFill="1" applyBorder="1" applyAlignment="1" applyProtection="1">
      <alignment horizontal="center" vertical="center"/>
    </xf>
    <xf numFmtId="9" fontId="2" fillId="0" borderId="1" xfId="2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</xf>
    <xf numFmtId="165" fontId="10" fillId="12" borderId="16" xfId="0" applyNumberFormat="1" applyFont="1" applyFill="1" applyBorder="1" applyAlignment="1" applyProtection="1">
      <alignment horizontal="center" vertical="center"/>
    </xf>
    <xf numFmtId="165" fontId="2" fillId="0" borderId="16" xfId="0" applyNumberFormat="1" applyFont="1" applyFill="1" applyBorder="1" applyAlignment="1" applyProtection="1">
      <alignment horizontal="center" vertical="center"/>
    </xf>
    <xf numFmtId="0" fontId="10" fillId="13" borderId="18" xfId="0" applyFont="1" applyFill="1" applyBorder="1" applyAlignment="1" applyProtection="1">
      <alignment vertical="center" wrapText="1"/>
    </xf>
    <xf numFmtId="0" fontId="10" fillId="13" borderId="19" xfId="0" applyFont="1" applyFill="1" applyBorder="1" applyAlignment="1" applyProtection="1">
      <alignment vertical="center" wrapText="1"/>
    </xf>
    <xf numFmtId="167" fontId="23" fillId="13" borderId="20" xfId="1" applyNumberFormat="1" applyFont="1" applyFill="1" applyBorder="1" applyAlignment="1" applyProtection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10" fontId="10" fillId="0" borderId="11" xfId="2" applyNumberFormat="1" applyFont="1" applyBorder="1" applyAlignment="1" applyProtection="1">
      <alignment horizontal="center" vertical="center" wrapText="1"/>
    </xf>
    <xf numFmtId="10" fontId="10" fillId="0" borderId="12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0" fillId="13" borderId="27" xfId="0" applyFont="1" applyFill="1" applyBorder="1" applyAlignment="1" applyProtection="1">
      <alignment vertical="center" wrapText="1"/>
    </xf>
    <xf numFmtId="0" fontId="10" fillId="13" borderId="28" xfId="0" applyFont="1" applyFill="1" applyBorder="1" applyAlignment="1" applyProtection="1">
      <alignment vertical="center" wrapText="1"/>
    </xf>
    <xf numFmtId="164" fontId="10" fillId="13" borderId="29" xfId="1" applyFont="1" applyFill="1" applyBorder="1" applyAlignment="1" applyProtection="1">
      <alignment vertical="center" wrapText="1"/>
    </xf>
    <xf numFmtId="0" fontId="10" fillId="0" borderId="16" xfId="0" applyFont="1" applyBorder="1" applyAlignment="1" applyProtection="1">
      <alignment horizontal="center" vertical="center" wrapText="1"/>
    </xf>
    <xf numFmtId="10" fontId="10" fillId="0" borderId="16" xfId="0" applyNumberFormat="1" applyFont="1" applyBorder="1" applyAlignment="1" applyProtection="1">
      <alignment horizontal="center" vertical="center" wrapText="1"/>
    </xf>
    <xf numFmtId="10" fontId="10" fillId="0" borderId="16" xfId="2" applyNumberFormat="1" applyFont="1" applyBorder="1" applyAlignment="1" applyProtection="1">
      <alignment horizontal="center" vertical="center" wrapText="1"/>
    </xf>
    <xf numFmtId="10" fontId="10" fillId="0" borderId="17" xfId="2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10" fontId="10" fillId="0" borderId="3" xfId="2" applyNumberFormat="1" applyFont="1" applyFill="1" applyBorder="1" applyAlignment="1" applyProtection="1">
      <alignment horizontal="center" vertical="center"/>
    </xf>
    <xf numFmtId="10" fontId="10" fillId="0" borderId="4" xfId="2" applyNumberFormat="1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vertical="top" wrapText="1"/>
    </xf>
    <xf numFmtId="9" fontId="13" fillId="0" borderId="8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64" fontId="7" fillId="0" borderId="0" xfId="1" applyFont="1" applyFill="1" applyBorder="1" applyAlignment="1" applyProtection="1">
      <alignment horizontal="center"/>
    </xf>
    <xf numFmtId="164" fontId="7" fillId="0" borderId="6" xfId="1" applyFont="1" applyFill="1" applyBorder="1" applyAlignment="1" applyProtection="1">
      <alignment horizontal="center"/>
    </xf>
    <xf numFmtId="164" fontId="7" fillId="0" borderId="8" xfId="1" applyFont="1" applyFill="1" applyBorder="1" applyAlignment="1" applyProtection="1">
      <alignment horizontal="center"/>
    </xf>
    <xf numFmtId="164" fontId="7" fillId="0" borderId="9" xfId="1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left" wrapText="1"/>
    </xf>
    <xf numFmtId="0" fontId="14" fillId="0" borderId="39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wrapText="1"/>
    </xf>
    <xf numFmtId="0" fontId="10" fillId="0" borderId="46" xfId="0" applyFont="1" applyFill="1" applyBorder="1" applyAlignment="1" applyProtection="1">
      <alignment horizontal="left" vertical="center"/>
    </xf>
    <xf numFmtId="0" fontId="10" fillId="0" borderId="47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 wrapText="1"/>
    </xf>
    <xf numFmtId="0" fontId="13" fillId="0" borderId="41" xfId="0" applyFont="1" applyFill="1" applyBorder="1" applyAlignment="1" applyProtection="1">
      <alignment horizontal="left" vertical="top" wrapText="1"/>
    </xf>
    <xf numFmtId="0" fontId="13" fillId="0" borderId="42" xfId="0" applyFont="1" applyFill="1" applyBorder="1" applyAlignment="1" applyProtection="1">
      <alignment horizontal="left" vertical="top" wrapText="1"/>
    </xf>
    <xf numFmtId="0" fontId="13" fillId="0" borderId="5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43" xfId="0" applyFont="1" applyFill="1" applyBorder="1" applyAlignment="1" applyProtection="1">
      <alignment horizontal="left" vertical="top" wrapText="1"/>
    </xf>
    <xf numFmtId="0" fontId="13" fillId="0" borderId="44" xfId="0" applyFont="1" applyFill="1" applyBorder="1" applyAlignment="1" applyProtection="1">
      <alignment horizontal="left" vertical="top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3" fillId="0" borderId="34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Alignment="1" applyProtection="1">
      <alignment horizontal="left" vertical="top" wrapText="1"/>
    </xf>
    <xf numFmtId="0" fontId="13" fillId="0" borderId="36" xfId="0" applyFont="1" applyFill="1" applyBorder="1" applyAlignment="1" applyProtection="1">
      <alignment horizontal="left" vertical="top" wrapText="1"/>
    </xf>
    <xf numFmtId="0" fontId="13" fillId="0" borderId="37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0" fillId="0" borderId="27" xfId="0" applyFont="1" applyFill="1" applyBorder="1" applyAlignment="1" applyProtection="1">
      <alignment horizontal="left" vertical="center"/>
    </xf>
    <xf numFmtId="0" fontId="10" fillId="0" borderId="28" xfId="0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0" fillId="2" borderId="65" xfId="0" applyFont="1" applyFill="1" applyBorder="1" applyAlignment="1" applyProtection="1">
      <alignment horizontal="center" vertical="center" wrapText="1"/>
      <protection locked="0"/>
    </xf>
    <xf numFmtId="0" fontId="0" fillId="2" borderId="66" xfId="0" applyFont="1" applyFill="1" applyBorder="1" applyAlignment="1" applyProtection="1">
      <alignment horizontal="center" vertical="center" wrapText="1"/>
      <protection locked="0"/>
    </xf>
    <xf numFmtId="0" fontId="1" fillId="12" borderId="11" xfId="0" applyFont="1" applyFill="1" applyBorder="1" applyAlignment="1" applyProtection="1">
      <alignment horizontal="center" vertical="center" wrapText="1"/>
    </xf>
    <xf numFmtId="0" fontId="1" fillId="12" borderId="21" xfId="0" applyFont="1" applyFill="1" applyBorder="1" applyAlignment="1" applyProtection="1">
      <alignment horizontal="center" vertical="center" wrapText="1"/>
    </xf>
    <xf numFmtId="0" fontId="1" fillId="12" borderId="1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5" fillId="15" borderId="0" xfId="0" applyFont="1" applyFill="1" applyBorder="1" applyAlignment="1" applyProtection="1">
      <alignment horizontal="left" vertical="center"/>
    </xf>
    <xf numFmtId="0" fontId="5" fillId="1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/>
      <protection locked="0"/>
    </xf>
    <xf numFmtId="0" fontId="0" fillId="3" borderId="28" xfId="0" applyFont="1" applyFill="1" applyBorder="1" applyAlignment="1" applyProtection="1">
      <alignment horizontal="center" vertical="center"/>
      <protection locked="0"/>
    </xf>
    <xf numFmtId="0" fontId="1" fillId="12" borderId="20" xfId="0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165" fontId="0" fillId="2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1" xfId="0" applyNumberFormat="1" applyFont="1" applyBorder="1" applyAlignment="1" applyProtection="1">
      <alignment horizontal="center" vertical="center"/>
    </xf>
    <xf numFmtId="165" fontId="0" fillId="9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0" fontId="0" fillId="0" borderId="13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1" fillId="12" borderId="18" xfId="0" applyFont="1" applyFill="1" applyBorder="1" applyAlignment="1" applyProtection="1">
      <alignment horizontal="center" vertical="center" wrapText="1"/>
    </xf>
    <xf numFmtId="0" fontId="1" fillId="12" borderId="19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  <protection locked="0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6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10" fontId="0" fillId="0" borderId="1" xfId="0" applyNumberFormat="1" applyFont="1" applyBorder="1" applyAlignment="1" applyProtection="1">
      <alignment horizontal="center" vertical="center"/>
    </xf>
    <xf numFmtId="10" fontId="0" fillId="0" borderId="14" xfId="0" applyNumberFormat="1" applyFont="1" applyBorder="1" applyAlignment="1" applyProtection="1">
      <alignment horizontal="center" vertical="center"/>
    </xf>
    <xf numFmtId="10" fontId="0" fillId="0" borderId="16" xfId="0" applyNumberFormat="1" applyFont="1" applyBorder="1" applyAlignment="1" applyProtection="1">
      <alignment horizontal="center" vertical="center"/>
    </xf>
    <xf numFmtId="10" fontId="0" fillId="0" borderId="17" xfId="0" applyNumberFormat="1" applyFont="1" applyBorder="1" applyAlignment="1" applyProtection="1">
      <alignment horizontal="center" vertical="center"/>
    </xf>
    <xf numFmtId="165" fontId="0" fillId="0" borderId="30" xfId="0" applyNumberFormat="1" applyFont="1" applyBorder="1" applyAlignment="1" applyProtection="1">
      <alignment horizontal="center" vertical="center"/>
    </xf>
    <xf numFmtId="165" fontId="0" fillId="0" borderId="29" xfId="0" applyNumberFormat="1" applyFont="1" applyBorder="1" applyAlignment="1" applyProtection="1">
      <alignment horizontal="center" vertical="center"/>
    </xf>
    <xf numFmtId="165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165" fontId="0" fillId="3" borderId="31" xfId="0" applyNumberFormat="1" applyFont="1" applyFill="1" applyBorder="1" applyAlignment="1" applyProtection="1">
      <alignment horizontal="center" vertical="center"/>
      <protection locked="0"/>
    </xf>
    <xf numFmtId="165" fontId="0" fillId="3" borderId="48" xfId="0" applyNumberFormat="1" applyFont="1" applyFill="1" applyBorder="1" applyAlignment="1" applyProtection="1">
      <alignment horizontal="center" vertical="center"/>
      <protection locked="0"/>
    </xf>
    <xf numFmtId="0" fontId="1" fillId="8" borderId="18" xfId="0" applyFont="1" applyFill="1" applyBorder="1" applyAlignment="1" applyProtection="1">
      <alignment horizontal="center" vertical="center"/>
    </xf>
    <xf numFmtId="0" fontId="1" fillId="8" borderId="19" xfId="0" applyFont="1" applyFill="1" applyBorder="1" applyAlignment="1" applyProtection="1">
      <alignment horizontal="center" vertical="center"/>
    </xf>
    <xf numFmtId="0" fontId="1" fillId="8" borderId="20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left" vertical="center" wrapText="1"/>
    </xf>
    <xf numFmtId="0" fontId="1" fillId="8" borderId="11" xfId="0" applyFont="1" applyFill="1" applyBorder="1" applyAlignment="1" applyProtection="1">
      <alignment horizontal="left" vertical="center" wrapText="1"/>
    </xf>
    <xf numFmtId="0" fontId="1" fillId="8" borderId="13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8" borderId="15" xfId="0" applyFont="1" applyFill="1" applyBorder="1" applyAlignment="1" applyProtection="1">
      <alignment horizontal="left" vertical="center" wrapText="1"/>
    </xf>
    <xf numFmtId="0" fontId="1" fillId="8" borderId="16" xfId="0" applyFont="1" applyFill="1" applyBorder="1" applyAlignment="1" applyProtection="1">
      <alignment horizontal="left" vertical="center" wrapText="1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0" fontId="0" fillId="2" borderId="24" xfId="0" applyFont="1" applyFill="1" applyBorder="1" applyAlignment="1" applyProtection="1">
      <alignment horizontal="center" vertical="center" wrapText="1"/>
      <protection locked="0"/>
    </xf>
    <xf numFmtId="0" fontId="0" fillId="2" borderId="16" xfId="0" applyFont="1" applyFill="1" applyBorder="1" applyAlignment="1" applyProtection="1">
      <alignment horizontal="center" vertical="center"/>
      <protection locked="0"/>
    </xf>
    <xf numFmtId="165" fontId="0" fillId="9" borderId="16" xfId="0" applyNumberFormat="1" applyFont="1" applyFill="1" applyBorder="1" applyAlignment="1" applyProtection="1">
      <alignment horizontal="center" vertical="center"/>
    </xf>
    <xf numFmtId="0" fontId="5" fillId="16" borderId="22" xfId="0" applyFont="1" applyFill="1" applyBorder="1" applyAlignment="1" applyProtection="1">
      <alignment horizontal="left"/>
    </xf>
    <xf numFmtId="0" fontId="5" fillId="16" borderId="23" xfId="0" applyFont="1" applyFill="1" applyBorder="1" applyAlignment="1" applyProtection="1">
      <alignment horizontal="left"/>
    </xf>
    <xf numFmtId="0" fontId="5" fillId="16" borderId="24" xfId="0" applyFont="1" applyFill="1" applyBorder="1" applyAlignment="1" applyProtection="1">
      <alignment horizontal="left"/>
    </xf>
    <xf numFmtId="0" fontId="0" fillId="3" borderId="1" xfId="0" applyFont="1" applyFill="1" applyBorder="1" applyAlignment="1" applyProtection="1">
      <alignment horizontal="center" vertical="center"/>
      <protection locked="0"/>
    </xf>
    <xf numFmtId="165" fontId="0" fillId="0" borderId="31" xfId="0" applyNumberFormat="1" applyFont="1" applyBorder="1" applyAlignment="1" applyProtection="1">
      <alignment horizontal="center" vertical="center"/>
    </xf>
    <xf numFmtId="165" fontId="0" fillId="0" borderId="48" xfId="0" applyNumberFormat="1" applyFont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center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48" xfId="0" applyFont="1" applyFill="1" applyBorder="1" applyAlignment="1" applyProtection="1">
      <alignment horizontal="left" vertical="center"/>
    </xf>
    <xf numFmtId="165" fontId="0" fillId="0" borderId="31" xfId="0" applyNumberFormat="1" applyFont="1" applyFill="1" applyBorder="1" applyAlignment="1" applyProtection="1">
      <alignment horizontal="center" vertical="center"/>
    </xf>
    <xf numFmtId="165" fontId="0" fillId="0" borderId="48" xfId="0" applyNumberFormat="1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165" fontId="0" fillId="0" borderId="16" xfId="0" applyNumberFormat="1" applyFont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22" fillId="4" borderId="2" xfId="0" applyFont="1" applyFill="1" applyBorder="1" applyAlignment="1" applyProtection="1">
      <alignment horizontal="center" vertical="center" textRotation="90" wrapText="1"/>
    </xf>
    <xf numFmtId="0" fontId="22" fillId="4" borderId="5" xfId="0" applyFont="1" applyFill="1" applyBorder="1" applyAlignment="1" applyProtection="1">
      <alignment horizontal="center" vertical="center" textRotation="90" wrapText="1"/>
    </xf>
    <xf numFmtId="0" fontId="22" fillId="4" borderId="7" xfId="0" applyFont="1" applyFill="1" applyBorder="1" applyAlignment="1" applyProtection="1">
      <alignment horizontal="center" vertical="center" textRotation="90" wrapText="1"/>
    </xf>
    <xf numFmtId="0" fontId="10" fillId="14" borderId="22" xfId="0" applyFont="1" applyFill="1" applyBorder="1" applyAlignment="1" applyProtection="1">
      <alignment horizontal="left" vertical="center" wrapText="1"/>
    </xf>
    <xf numFmtId="0" fontId="10" fillId="14" borderId="23" xfId="0" applyFont="1" applyFill="1" applyBorder="1" applyAlignment="1" applyProtection="1">
      <alignment horizontal="left" vertical="center" wrapText="1"/>
    </xf>
    <xf numFmtId="0" fontId="10" fillId="14" borderId="63" xfId="0" applyFont="1" applyFill="1" applyBorder="1" applyAlignment="1" applyProtection="1">
      <alignment horizontal="left" vertical="center" wrapText="1"/>
    </xf>
    <xf numFmtId="0" fontId="22" fillId="8" borderId="57" xfId="0" applyFont="1" applyFill="1" applyBorder="1" applyAlignment="1" applyProtection="1">
      <alignment horizontal="center" vertical="center" textRotation="90" wrapText="1"/>
    </xf>
    <xf numFmtId="0" fontId="22" fillId="8" borderId="54" xfId="0" applyFont="1" applyFill="1" applyBorder="1" applyAlignment="1" applyProtection="1">
      <alignment horizontal="center" vertical="center" textRotation="90" wrapText="1"/>
    </xf>
    <xf numFmtId="0" fontId="22" fillId="8" borderId="55" xfId="0" applyFont="1" applyFill="1" applyBorder="1" applyAlignment="1" applyProtection="1">
      <alignment horizontal="center" vertical="center" textRotation="90" wrapText="1"/>
    </xf>
    <xf numFmtId="0" fontId="29" fillId="8" borderId="2" xfId="0" applyFont="1" applyFill="1" applyBorder="1" applyAlignment="1" applyProtection="1">
      <alignment horizontal="left" vertical="center" wrapText="1"/>
    </xf>
    <xf numFmtId="0" fontId="29" fillId="8" borderId="3" xfId="0" applyFont="1" applyFill="1" applyBorder="1" applyAlignment="1" applyProtection="1">
      <alignment horizontal="left" vertical="center" wrapText="1"/>
    </xf>
    <xf numFmtId="0" fontId="29" fillId="8" borderId="4" xfId="0" applyFont="1" applyFill="1" applyBorder="1" applyAlignment="1" applyProtection="1">
      <alignment horizontal="left" vertical="center" wrapText="1"/>
    </xf>
    <xf numFmtId="0" fontId="29" fillId="8" borderId="7" xfId="0" applyFont="1" applyFill="1" applyBorder="1" applyAlignment="1" applyProtection="1">
      <alignment horizontal="left" vertical="center" wrapText="1"/>
    </xf>
    <xf numFmtId="0" fontId="29" fillId="8" borderId="8" xfId="0" applyFont="1" applyFill="1" applyBorder="1" applyAlignment="1" applyProtection="1">
      <alignment horizontal="left" vertical="center" wrapText="1"/>
    </xf>
    <xf numFmtId="0" fontId="29" fillId="8" borderId="9" xfId="0" applyFont="1" applyFill="1" applyBorder="1" applyAlignment="1" applyProtection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F38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52020</xdr:rowOff>
    </xdr:from>
    <xdr:to>
      <xdr:col>9</xdr:col>
      <xdr:colOff>512640</xdr:colOff>
      <xdr:row>5</xdr:row>
      <xdr:rowOff>42333</xdr:rowOff>
    </xdr:to>
    <xdr:grpSp>
      <xdr:nvGrpSpPr>
        <xdr:cNvPr id="2" name="Skupina 1"/>
        <xdr:cNvGrpSpPr>
          <a:grpSpLocks/>
        </xdr:cNvGrpSpPr>
      </xdr:nvGrpSpPr>
      <xdr:grpSpPr>
        <a:xfrm>
          <a:off x="364474" y="401270"/>
          <a:ext cx="8667749" cy="561813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35716</xdr:colOff>
      <xdr:row>1</xdr:row>
      <xdr:rowOff>95251</xdr:rowOff>
    </xdr:from>
    <xdr:to>
      <xdr:col>14</xdr:col>
      <xdr:colOff>666748</xdr:colOff>
      <xdr:row>5</xdr:row>
      <xdr:rowOff>21405</xdr:rowOff>
    </xdr:to>
    <xdr:grpSp>
      <xdr:nvGrpSpPr>
        <xdr:cNvPr id="7" name="Skupina 6"/>
        <xdr:cNvGrpSpPr>
          <a:grpSpLocks/>
        </xdr:cNvGrpSpPr>
      </xdr:nvGrpSpPr>
      <xdr:grpSpPr>
        <a:xfrm>
          <a:off x="250029" y="297657"/>
          <a:ext cx="9882188" cy="640529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33511</xdr:colOff>
      <xdr:row>1</xdr:row>
      <xdr:rowOff>116417</xdr:rowOff>
    </xdr:from>
    <xdr:to>
      <xdr:col>14</xdr:col>
      <xdr:colOff>613833</xdr:colOff>
      <xdr:row>5</xdr:row>
      <xdr:rowOff>10583</xdr:rowOff>
    </xdr:to>
    <xdr:grpSp>
      <xdr:nvGrpSpPr>
        <xdr:cNvPr id="22" name="Skupina 21"/>
        <xdr:cNvGrpSpPr>
          <a:grpSpLocks/>
        </xdr:cNvGrpSpPr>
      </xdr:nvGrpSpPr>
      <xdr:grpSpPr>
        <a:xfrm>
          <a:off x="234594" y="317500"/>
          <a:ext cx="9470322" cy="61383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1</xdr:row>
      <xdr:rowOff>84666</xdr:rowOff>
    </xdr:from>
    <xdr:to>
      <xdr:col>14</xdr:col>
      <xdr:colOff>645582</xdr:colOff>
      <xdr:row>4</xdr:row>
      <xdr:rowOff>171504</xdr:rowOff>
    </xdr:to>
    <xdr:grpSp>
      <xdr:nvGrpSpPr>
        <xdr:cNvPr id="22" name="Skupina 21"/>
        <xdr:cNvGrpSpPr>
          <a:grpSpLocks/>
        </xdr:cNvGrpSpPr>
      </xdr:nvGrpSpPr>
      <xdr:grpSpPr>
        <a:xfrm>
          <a:off x="241299" y="284691"/>
          <a:ext cx="9491133" cy="61071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21167</xdr:colOff>
      <xdr:row>1</xdr:row>
      <xdr:rowOff>116416</xdr:rowOff>
    </xdr:from>
    <xdr:to>
      <xdr:col>14</xdr:col>
      <xdr:colOff>645583</xdr:colOff>
      <xdr:row>5</xdr:row>
      <xdr:rowOff>13440</xdr:rowOff>
    </xdr:to>
    <xdr:grpSp>
      <xdr:nvGrpSpPr>
        <xdr:cNvPr id="22" name="Skupina 21"/>
        <xdr:cNvGrpSpPr>
          <a:grpSpLocks/>
        </xdr:cNvGrpSpPr>
      </xdr:nvGrpSpPr>
      <xdr:grpSpPr>
        <a:xfrm>
          <a:off x="230717" y="316441"/>
          <a:ext cx="9501716" cy="611399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</xdr:row>
      <xdr:rowOff>74082</xdr:rowOff>
    </xdr:from>
    <xdr:to>
      <xdr:col>14</xdr:col>
      <xdr:colOff>635000</xdr:colOff>
      <xdr:row>4</xdr:row>
      <xdr:rowOff>161606</xdr:rowOff>
    </xdr:to>
    <xdr:grpSp>
      <xdr:nvGrpSpPr>
        <xdr:cNvPr id="22" name="Skupina 21"/>
        <xdr:cNvGrpSpPr>
          <a:grpSpLocks/>
        </xdr:cNvGrpSpPr>
      </xdr:nvGrpSpPr>
      <xdr:grpSpPr>
        <a:xfrm>
          <a:off x="211666" y="275165"/>
          <a:ext cx="9514417" cy="616691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T105"/>
  <sheetViews>
    <sheetView showGridLines="0" topLeftCell="A50" zoomScale="90" zoomScaleNormal="90" workbookViewId="0">
      <selection activeCell="F79" sqref="F79"/>
    </sheetView>
  </sheetViews>
  <sheetFormatPr defaultColWidth="9.140625" defaultRowHeight="15" x14ac:dyDescent="0.25"/>
  <cols>
    <col min="1" max="1" width="0.85546875" style="13" customWidth="1"/>
    <col min="2" max="2" width="2.28515625" style="13" customWidth="1"/>
    <col min="3" max="3" width="26.7109375" style="13" customWidth="1"/>
    <col min="4" max="4" width="15.5703125" style="13" customWidth="1"/>
    <col min="5" max="5" width="13.42578125" style="13" customWidth="1"/>
    <col min="6" max="6" width="22.28515625" style="13" bestFit="1" customWidth="1"/>
    <col min="7" max="7" width="15.42578125" style="13" customWidth="1"/>
    <col min="8" max="9" width="15.7109375" style="13" customWidth="1"/>
    <col min="10" max="10" width="16.28515625" style="13" customWidth="1"/>
    <col min="11" max="11" width="2.28515625" style="13" customWidth="1"/>
    <col min="12" max="12" width="5.7109375" style="13" customWidth="1"/>
    <col min="13" max="13" width="9.28515625" style="14" customWidth="1"/>
    <col min="14" max="15" width="14" style="14" customWidth="1"/>
    <col min="16" max="16" width="9.140625" style="14"/>
    <col min="17" max="17" width="9.42578125" style="14" bestFit="1" customWidth="1"/>
    <col min="18" max="21" width="9.140625" style="14"/>
    <col min="22" max="22" width="9.42578125" style="14" bestFit="1" customWidth="1"/>
    <col min="23" max="23" width="9.42578125" style="14" customWidth="1"/>
    <col min="24" max="24" width="9.140625" style="13"/>
    <col min="25" max="25" width="7.85546875" style="13" customWidth="1"/>
    <col min="26" max="16384" width="9.140625" style="13"/>
  </cols>
  <sheetData>
    <row r="1" spans="2:46" ht="15.75" thickBot="1" x14ac:dyDescent="0.3">
      <c r="B1" s="92"/>
      <c r="C1" s="92"/>
      <c r="D1" s="92"/>
      <c r="E1" s="92"/>
      <c r="F1" s="92"/>
      <c r="G1" s="92"/>
      <c r="H1" s="92"/>
      <c r="I1" s="92"/>
      <c r="J1" s="92"/>
      <c r="T1" s="15"/>
      <c r="U1" s="15"/>
      <c r="V1" s="15"/>
      <c r="W1" s="15"/>
      <c r="X1" s="16"/>
      <c r="Y1" s="16"/>
      <c r="Z1" s="17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2:46" ht="11.25" customHeight="1" x14ac:dyDescent="0.25">
      <c r="B2" s="93"/>
      <c r="C2" s="94"/>
      <c r="D2" s="94"/>
      <c r="E2" s="94"/>
      <c r="F2" s="94"/>
      <c r="G2" s="94"/>
      <c r="H2" s="94"/>
      <c r="I2" s="94"/>
      <c r="J2" s="94"/>
      <c r="K2" s="19"/>
      <c r="S2" s="14" t="s">
        <v>274</v>
      </c>
      <c r="T2" s="15"/>
      <c r="U2" s="15"/>
      <c r="V2" s="15"/>
      <c r="W2" s="15"/>
      <c r="X2" s="17"/>
      <c r="Y2" s="17"/>
      <c r="Z2" s="17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</row>
    <row r="3" spans="2:46" x14ac:dyDescent="0.25">
      <c r="B3" s="95"/>
      <c r="C3" s="96"/>
      <c r="D3" s="96"/>
      <c r="E3" s="96"/>
      <c r="F3" s="96"/>
      <c r="G3" s="96"/>
      <c r="H3" s="96"/>
      <c r="I3" s="96"/>
      <c r="J3" s="96"/>
      <c r="K3" s="21"/>
      <c r="N3" s="22"/>
      <c r="T3" s="23"/>
      <c r="U3" s="24"/>
      <c r="V3" s="15"/>
      <c r="W3" s="15"/>
      <c r="X3" s="17"/>
      <c r="Y3" s="17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</row>
    <row r="4" spans="2:46" x14ac:dyDescent="0.25">
      <c r="B4" s="95"/>
      <c r="C4" s="96"/>
      <c r="D4" s="96"/>
      <c r="E4" s="96"/>
      <c r="F4" s="96"/>
      <c r="G4" s="96"/>
      <c r="H4" s="96"/>
      <c r="I4" s="96"/>
      <c r="J4" s="96"/>
      <c r="K4" s="21"/>
      <c r="N4" s="22"/>
      <c r="T4" s="23"/>
      <c r="U4" s="24"/>
      <c r="V4" s="15"/>
      <c r="W4" s="15"/>
      <c r="X4" s="17"/>
      <c r="Y4" s="25"/>
      <c r="Z4" s="17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</row>
    <row r="5" spans="2:46" x14ac:dyDescent="0.25">
      <c r="B5" s="95"/>
      <c r="C5" s="96"/>
      <c r="D5" s="96"/>
      <c r="E5" s="96"/>
      <c r="F5" s="96"/>
      <c r="G5" s="96"/>
      <c r="H5" s="96"/>
      <c r="I5" s="96"/>
      <c r="J5" s="96"/>
      <c r="K5" s="21"/>
      <c r="N5" s="26"/>
      <c r="T5" s="15"/>
      <c r="U5" s="24"/>
      <c r="V5" s="15"/>
      <c r="W5" s="15"/>
      <c r="X5" s="17"/>
      <c r="Y5" s="25"/>
      <c r="Z5" s="17" t="s">
        <v>35</v>
      </c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</row>
    <row r="6" spans="2:46" x14ac:dyDescent="0.25">
      <c r="B6" s="95"/>
      <c r="C6" s="96"/>
      <c r="D6" s="96"/>
      <c r="E6" s="96"/>
      <c r="F6" s="96"/>
      <c r="G6" s="96"/>
      <c r="H6" s="96"/>
      <c r="I6" s="96"/>
      <c r="J6" s="96"/>
      <c r="K6" s="21"/>
      <c r="N6" s="26"/>
      <c r="T6" s="15"/>
      <c r="U6" s="15"/>
      <c r="V6" s="15"/>
      <c r="W6" s="15"/>
      <c r="X6" s="17"/>
      <c r="Y6" s="25"/>
      <c r="Z6" s="17" t="s">
        <v>36</v>
      </c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2:46" ht="15" customHeight="1" x14ac:dyDescent="0.25">
      <c r="B7" s="95"/>
      <c r="C7" s="379" t="s">
        <v>84</v>
      </c>
      <c r="D7" s="379"/>
      <c r="E7" s="379"/>
      <c r="F7" s="379"/>
      <c r="G7" s="379"/>
      <c r="H7" s="379"/>
      <c r="I7" s="379"/>
      <c r="J7" s="379"/>
      <c r="K7" s="21"/>
      <c r="N7" s="26"/>
      <c r="T7" s="15"/>
      <c r="U7" s="15"/>
      <c r="V7" s="15"/>
      <c r="W7" s="15"/>
      <c r="X7" s="17"/>
      <c r="Y7" s="25"/>
      <c r="Z7" s="17" t="s">
        <v>37</v>
      </c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2:46" x14ac:dyDescent="0.25">
      <c r="B8" s="95"/>
      <c r="C8" s="379"/>
      <c r="D8" s="379"/>
      <c r="E8" s="379"/>
      <c r="F8" s="379"/>
      <c r="G8" s="379"/>
      <c r="H8" s="379"/>
      <c r="I8" s="379"/>
      <c r="J8" s="379"/>
      <c r="K8" s="21"/>
      <c r="N8" s="27"/>
      <c r="O8" s="28"/>
      <c r="T8" s="15"/>
      <c r="U8" s="15"/>
      <c r="V8" s="15"/>
      <c r="W8" s="15"/>
      <c r="X8" s="17"/>
      <c r="Y8" s="25"/>
      <c r="Z8" s="17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</row>
    <row r="9" spans="2:46" x14ac:dyDescent="0.25">
      <c r="B9" s="95"/>
      <c r="C9" s="379"/>
      <c r="D9" s="379"/>
      <c r="E9" s="379"/>
      <c r="F9" s="379"/>
      <c r="G9" s="379"/>
      <c r="H9" s="379"/>
      <c r="I9" s="379"/>
      <c r="J9" s="379"/>
      <c r="K9" s="21"/>
      <c r="N9" s="27"/>
      <c r="O9" s="28"/>
      <c r="X9" s="18"/>
      <c r="Y9" s="29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2:46" ht="13.5" customHeight="1" thickBot="1" x14ac:dyDescent="0.3">
      <c r="B10" s="95"/>
      <c r="C10" s="96"/>
      <c r="D10" s="96"/>
      <c r="E10" s="96"/>
      <c r="F10" s="96"/>
      <c r="G10" s="96"/>
      <c r="H10" s="96"/>
      <c r="I10" s="96"/>
      <c r="J10" s="96"/>
      <c r="K10" s="21"/>
      <c r="N10" s="27"/>
      <c r="O10" s="28"/>
      <c r="X10" s="18"/>
      <c r="Y10" s="29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</row>
    <row r="11" spans="2:46" x14ac:dyDescent="0.25">
      <c r="B11" s="95"/>
      <c r="C11" s="97" t="s">
        <v>222</v>
      </c>
      <c r="D11" s="98"/>
      <c r="E11" s="98"/>
      <c r="F11" s="98"/>
      <c r="G11" s="98"/>
      <c r="H11" s="98"/>
      <c r="I11" s="98"/>
      <c r="J11" s="99"/>
      <c r="K11" s="21"/>
      <c r="N11" s="27"/>
      <c r="O11" s="28"/>
      <c r="X11" s="18"/>
      <c r="Y11" s="29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</row>
    <row r="12" spans="2:46" x14ac:dyDescent="0.25">
      <c r="B12" s="95"/>
      <c r="C12" s="100" t="s">
        <v>1</v>
      </c>
      <c r="D12" s="96" t="s">
        <v>6</v>
      </c>
      <c r="E12" s="96"/>
      <c r="F12" s="96"/>
      <c r="G12" s="96"/>
      <c r="H12" s="96"/>
      <c r="I12" s="96"/>
      <c r="J12" s="101"/>
      <c r="K12" s="21"/>
      <c r="N12" s="27"/>
      <c r="O12" s="28"/>
      <c r="X12" s="18"/>
      <c r="Y12" s="29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</row>
    <row r="13" spans="2:46" x14ac:dyDescent="0.25">
      <c r="B13" s="95"/>
      <c r="C13" s="100" t="s">
        <v>2</v>
      </c>
      <c r="D13" s="96" t="s">
        <v>17</v>
      </c>
      <c r="E13" s="96"/>
      <c r="F13" s="96"/>
      <c r="G13" s="96"/>
      <c r="H13" s="96"/>
      <c r="I13" s="96"/>
      <c r="J13" s="101"/>
      <c r="K13" s="21"/>
      <c r="N13" s="27"/>
      <c r="O13" s="28"/>
      <c r="X13" s="18"/>
      <c r="Y13" s="14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</row>
    <row r="14" spans="2:46" x14ac:dyDescent="0.25">
      <c r="B14" s="95"/>
      <c r="C14" s="100" t="s">
        <v>3</v>
      </c>
      <c r="D14" s="102" t="s">
        <v>18</v>
      </c>
      <c r="E14" s="96"/>
      <c r="F14" s="96"/>
      <c r="G14" s="102"/>
      <c r="H14" s="102"/>
      <c r="I14" s="102"/>
      <c r="J14" s="103"/>
      <c r="K14" s="21"/>
      <c r="X14" s="18"/>
      <c r="Y14" s="14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</row>
    <row r="15" spans="2:46" x14ac:dyDescent="0.25">
      <c r="B15" s="20"/>
      <c r="C15" s="30" t="s">
        <v>4</v>
      </c>
      <c r="D15" s="396" t="s">
        <v>14</v>
      </c>
      <c r="E15" s="396"/>
      <c r="F15" s="16"/>
      <c r="G15" s="31"/>
      <c r="H15" s="31"/>
      <c r="I15" s="31"/>
      <c r="J15" s="32"/>
      <c r="K15" s="21"/>
      <c r="X15" s="18"/>
      <c r="Y15" s="14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</row>
    <row r="16" spans="2:46" x14ac:dyDescent="0.25">
      <c r="B16" s="95"/>
      <c r="C16" s="100" t="s">
        <v>56</v>
      </c>
      <c r="D16" s="33"/>
      <c r="E16" s="34"/>
      <c r="F16" s="34"/>
      <c r="G16" s="33"/>
      <c r="H16" s="33"/>
      <c r="I16" s="33"/>
      <c r="J16" s="35"/>
      <c r="K16" s="21"/>
      <c r="X16" s="18"/>
      <c r="Y16" s="14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</row>
    <row r="17" spans="1:46" x14ac:dyDescent="0.25">
      <c r="B17" s="95"/>
      <c r="C17" s="100" t="s">
        <v>5</v>
      </c>
      <c r="D17" s="33"/>
      <c r="E17" s="34"/>
      <c r="F17" s="34"/>
      <c r="G17" s="33"/>
      <c r="H17" s="33"/>
      <c r="I17" s="33"/>
      <c r="J17" s="35"/>
      <c r="K17" s="21"/>
      <c r="X17" s="18"/>
      <c r="Y17" s="14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</row>
    <row r="18" spans="1:46" ht="15.75" thickBot="1" x14ac:dyDescent="0.3">
      <c r="B18" s="95"/>
      <c r="C18" s="104" t="s">
        <v>57</v>
      </c>
      <c r="D18" s="36"/>
      <c r="E18" s="37"/>
      <c r="F18" s="37"/>
      <c r="G18" s="36"/>
      <c r="H18" s="36"/>
      <c r="I18" s="36"/>
      <c r="J18" s="38"/>
      <c r="K18" s="21"/>
      <c r="X18" s="18"/>
      <c r="Y18" s="14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</row>
    <row r="19" spans="1:46" ht="15.75" thickBot="1" x14ac:dyDescent="0.3">
      <c r="B19" s="95"/>
      <c r="C19" s="105" t="s">
        <v>273</v>
      </c>
      <c r="D19" s="106"/>
      <c r="E19" s="88"/>
      <c r="F19" s="107"/>
      <c r="G19" s="102"/>
      <c r="H19" s="102"/>
      <c r="I19" s="102"/>
      <c r="J19" s="102"/>
      <c r="K19" s="101"/>
      <c r="N19" s="13"/>
      <c r="X19" s="18"/>
      <c r="Y19" s="14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</row>
    <row r="20" spans="1:46" x14ac:dyDescent="0.25">
      <c r="B20" s="95"/>
      <c r="C20" s="96"/>
      <c r="D20" s="96"/>
      <c r="E20" s="96"/>
      <c r="F20" s="108"/>
      <c r="G20" s="108"/>
      <c r="H20" s="108"/>
      <c r="I20" s="108"/>
      <c r="J20" s="108"/>
      <c r="K20" s="101"/>
      <c r="N20" s="13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</row>
    <row r="21" spans="1:46" x14ac:dyDescent="0.25">
      <c r="B21" s="95"/>
      <c r="C21" s="109" t="s">
        <v>91</v>
      </c>
      <c r="D21" s="110"/>
      <c r="E21" s="110"/>
      <c r="F21" s="111"/>
      <c r="G21" s="111"/>
      <c r="H21" s="111"/>
      <c r="I21" s="111"/>
      <c r="J21" s="111"/>
      <c r="K21" s="101"/>
      <c r="N21" s="13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</row>
    <row r="22" spans="1:46" ht="6" customHeight="1" thickBot="1" x14ac:dyDescent="0.3">
      <c r="B22" s="95"/>
      <c r="C22" s="96"/>
      <c r="D22" s="96"/>
      <c r="E22" s="96"/>
      <c r="F22" s="96"/>
      <c r="G22" s="96"/>
      <c r="H22" s="96"/>
      <c r="I22" s="96"/>
      <c r="J22" s="96"/>
      <c r="K22" s="101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</row>
    <row r="23" spans="1:46" ht="60" customHeight="1" x14ac:dyDescent="0.25">
      <c r="B23" s="95"/>
      <c r="C23" s="386" t="s">
        <v>61</v>
      </c>
      <c r="D23" s="387"/>
      <c r="E23" s="387"/>
      <c r="F23" s="387"/>
      <c r="G23" s="112" t="s">
        <v>20</v>
      </c>
      <c r="H23" s="112" t="s">
        <v>192</v>
      </c>
      <c r="I23" s="113" t="s">
        <v>30</v>
      </c>
      <c r="J23" s="114" t="s">
        <v>92</v>
      </c>
      <c r="K23" s="101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</row>
    <row r="24" spans="1:46" ht="32.25" customHeight="1" x14ac:dyDescent="0.25">
      <c r="B24" s="95"/>
      <c r="C24" s="388" t="s">
        <v>93</v>
      </c>
      <c r="D24" s="389"/>
      <c r="E24" s="389"/>
      <c r="F24" s="389"/>
      <c r="G24" s="115" t="s">
        <v>94</v>
      </c>
      <c r="H24" s="39"/>
      <c r="I24" s="40">
        <v>0</v>
      </c>
      <c r="J24" s="120">
        <f>IFERROR(I24/H24,0)</f>
        <v>0</v>
      </c>
      <c r="K24" s="101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</row>
    <row r="25" spans="1:46" ht="32.25" customHeight="1" x14ac:dyDescent="0.25">
      <c r="B25" s="95"/>
      <c r="C25" s="388" t="s">
        <v>95</v>
      </c>
      <c r="D25" s="389"/>
      <c r="E25" s="389"/>
      <c r="F25" s="389"/>
      <c r="G25" s="115" t="s">
        <v>94</v>
      </c>
      <c r="H25" s="39"/>
      <c r="I25" s="40">
        <v>0</v>
      </c>
      <c r="J25" s="120">
        <f t="shared" ref="J25:J31" si="0">IFERROR(I25/H25,0)</f>
        <v>0</v>
      </c>
      <c r="K25" s="101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</row>
    <row r="26" spans="1:46" ht="32.25" customHeight="1" x14ac:dyDescent="0.25">
      <c r="B26" s="95"/>
      <c r="C26" s="388" t="s">
        <v>96</v>
      </c>
      <c r="D26" s="389"/>
      <c r="E26" s="389"/>
      <c r="F26" s="389"/>
      <c r="G26" s="116" t="s">
        <v>97</v>
      </c>
      <c r="H26" s="117">
        <f>I61</f>
        <v>0</v>
      </c>
      <c r="I26" s="122">
        <f>I71</f>
        <v>0</v>
      </c>
      <c r="J26" s="120">
        <f t="shared" si="0"/>
        <v>0</v>
      </c>
      <c r="K26" s="101"/>
    </row>
    <row r="27" spans="1:46" ht="32.25" customHeight="1" x14ac:dyDescent="0.25">
      <c r="B27" s="95"/>
      <c r="C27" s="388" t="s">
        <v>98</v>
      </c>
      <c r="D27" s="389"/>
      <c r="E27" s="389"/>
      <c r="F27" s="389"/>
      <c r="G27" s="115" t="s">
        <v>58</v>
      </c>
      <c r="H27" s="39"/>
      <c r="I27" s="40">
        <v>0</v>
      </c>
      <c r="J27" s="120">
        <f t="shared" si="0"/>
        <v>0</v>
      </c>
      <c r="K27" s="101"/>
      <c r="M27" s="41"/>
    </row>
    <row r="28" spans="1:46" ht="32.25" customHeight="1" x14ac:dyDescent="0.25">
      <c r="B28" s="95"/>
      <c r="C28" s="388" t="s">
        <v>99</v>
      </c>
      <c r="D28" s="389"/>
      <c r="E28" s="389"/>
      <c r="F28" s="389"/>
      <c r="G28" s="115" t="s">
        <v>59</v>
      </c>
      <c r="H28" s="117">
        <f>IF(D15="OPKZP-PO4-SC431-2015-6",(H59*H61)-(I59*I61),(H60*H61)-(I60*I61))</f>
        <v>0</v>
      </c>
      <c r="I28" s="122">
        <f>IF(D15="OPKZP-PO4-SC431-2015-6",(H59*H61)-(I69*I71),(H60*H61)-(I70*I71))</f>
        <v>0</v>
      </c>
      <c r="J28" s="120">
        <f t="shared" si="0"/>
        <v>0</v>
      </c>
      <c r="K28" s="101"/>
      <c r="M28" s="26"/>
    </row>
    <row r="29" spans="1:46" ht="32.25" customHeight="1" x14ac:dyDescent="0.25">
      <c r="B29" s="95"/>
      <c r="C29" s="388" t="s">
        <v>100</v>
      </c>
      <c r="D29" s="389"/>
      <c r="E29" s="389"/>
      <c r="F29" s="389"/>
      <c r="G29" s="115" t="s">
        <v>101</v>
      </c>
      <c r="H29" s="117">
        <f>I79+I83</f>
        <v>0</v>
      </c>
      <c r="I29" s="122">
        <f>I89+I93</f>
        <v>0</v>
      </c>
      <c r="J29" s="120">
        <f t="shared" si="0"/>
        <v>0</v>
      </c>
      <c r="K29" s="101"/>
    </row>
    <row r="30" spans="1:46" ht="32.25" customHeight="1" x14ac:dyDescent="0.25">
      <c r="B30" s="95"/>
      <c r="C30" s="388" t="s">
        <v>282</v>
      </c>
      <c r="D30" s="389"/>
      <c r="E30" s="389"/>
      <c r="F30" s="389"/>
      <c r="G30" s="115" t="s">
        <v>103</v>
      </c>
      <c r="H30" s="117">
        <f>H29+H31</f>
        <v>0</v>
      </c>
      <c r="I30" s="122">
        <f>I29+I31</f>
        <v>0</v>
      </c>
      <c r="J30" s="120">
        <f t="shared" si="0"/>
        <v>0</v>
      </c>
      <c r="K30" s="101"/>
    </row>
    <row r="31" spans="1:46" ht="32.25" customHeight="1" thickBot="1" x14ac:dyDescent="0.3">
      <c r="B31" s="95"/>
      <c r="C31" s="390" t="s">
        <v>104</v>
      </c>
      <c r="D31" s="391"/>
      <c r="E31" s="391"/>
      <c r="F31" s="391"/>
      <c r="G31" s="118" t="s">
        <v>105</v>
      </c>
      <c r="H31" s="119">
        <f>J77+J78+J80+J81+J82</f>
        <v>0</v>
      </c>
      <c r="I31" s="123">
        <f>J87+J88+J90+J91+J92</f>
        <v>0</v>
      </c>
      <c r="J31" s="121">
        <f t="shared" si="0"/>
        <v>0</v>
      </c>
      <c r="K31" s="101"/>
    </row>
    <row r="32" spans="1:46" ht="15.75" thickBot="1" x14ac:dyDescent="0.3">
      <c r="A32" s="92"/>
      <c r="B32" s="95"/>
      <c r="C32" s="96"/>
      <c r="D32" s="96"/>
      <c r="E32" s="96"/>
      <c r="F32" s="96"/>
      <c r="G32" s="96"/>
      <c r="H32" s="96"/>
      <c r="I32" s="96"/>
      <c r="J32" s="124"/>
      <c r="K32" s="101"/>
    </row>
    <row r="33" spans="1:11" ht="15.75" thickBot="1" x14ac:dyDescent="0.3">
      <c r="A33" s="92"/>
      <c r="B33" s="95"/>
      <c r="C33" s="125" t="s">
        <v>106</v>
      </c>
      <c r="D33" s="126"/>
      <c r="E33" s="126"/>
      <c r="F33" s="126"/>
      <c r="G33" s="126"/>
      <c r="H33" s="126"/>
      <c r="I33" s="126"/>
      <c r="J33" s="127">
        <f>IFERROR((IF(J24&gt;1,1,J24)+IF(J25&gt;1,1,J25)+IF(J26&gt;1,1,J26)+IF(J29&gt;1,1,J29)+IF(J30&gt;1,1,J30)+IF(J31&gt;1,1,J31))/(COUNTIF(H24,"&lt;&gt;0")+COUNTIF(H25,"&lt;&gt;0")+COUNTIF(H26,"&lt;&gt;0")+COUNTIF(H29,"&lt;&gt;0")+COUNTIF(H30,"&lt;&gt;0")+COUNTIF(H31,"&lt;&gt;0")),"Nevyplnené MU")</f>
        <v>0</v>
      </c>
      <c r="K33" s="101"/>
    </row>
    <row r="34" spans="1:11" x14ac:dyDescent="0.25">
      <c r="A34" s="92"/>
      <c r="B34" s="95"/>
      <c r="C34" s="392" t="s">
        <v>107</v>
      </c>
      <c r="D34" s="393"/>
      <c r="E34" s="393"/>
      <c r="F34" s="128" t="s">
        <v>108</v>
      </c>
      <c r="G34" s="128" t="s">
        <v>109</v>
      </c>
      <c r="H34" s="129" t="s">
        <v>110</v>
      </c>
      <c r="I34" s="130">
        <v>0</v>
      </c>
      <c r="J34" s="131">
        <f>J33</f>
        <v>0</v>
      </c>
      <c r="K34" s="101"/>
    </row>
    <row r="35" spans="1:11" x14ac:dyDescent="0.25">
      <c r="A35" s="92"/>
      <c r="B35" s="95"/>
      <c r="C35" s="382"/>
      <c r="D35" s="383"/>
      <c r="E35" s="383"/>
      <c r="F35" s="132" t="s">
        <v>111</v>
      </c>
      <c r="G35" s="132" t="s">
        <v>112</v>
      </c>
      <c r="H35" s="133" t="s">
        <v>110</v>
      </c>
      <c r="I35" s="134">
        <v>0.05</v>
      </c>
      <c r="J35" s="135">
        <f>J33</f>
        <v>0</v>
      </c>
      <c r="K35" s="101"/>
    </row>
    <row r="36" spans="1:11" x14ac:dyDescent="0.25">
      <c r="A36" s="92"/>
      <c r="B36" s="95"/>
      <c r="C36" s="382"/>
      <c r="D36" s="383"/>
      <c r="E36" s="383"/>
      <c r="F36" s="132" t="s">
        <v>113</v>
      </c>
      <c r="G36" s="132" t="s">
        <v>114</v>
      </c>
      <c r="H36" s="133" t="s">
        <v>110</v>
      </c>
      <c r="I36" s="136">
        <v>0.1</v>
      </c>
      <c r="J36" s="135">
        <f>J33</f>
        <v>0</v>
      </c>
      <c r="K36" s="101"/>
    </row>
    <row r="37" spans="1:11" x14ac:dyDescent="0.25">
      <c r="A37" s="92"/>
      <c r="B37" s="95"/>
      <c r="C37" s="382"/>
      <c r="D37" s="383"/>
      <c r="E37" s="383"/>
      <c r="F37" s="132" t="s">
        <v>115</v>
      </c>
      <c r="G37" s="132" t="s">
        <v>116</v>
      </c>
      <c r="H37" s="133" t="s">
        <v>110</v>
      </c>
      <c r="I37" s="134">
        <v>0.15</v>
      </c>
      <c r="J37" s="135">
        <f>J33</f>
        <v>0</v>
      </c>
      <c r="K37" s="101"/>
    </row>
    <row r="38" spans="1:11" ht="15.75" thickBot="1" x14ac:dyDescent="0.3">
      <c r="A38" s="92"/>
      <c r="B38" s="95"/>
      <c r="C38" s="394"/>
      <c r="D38" s="395"/>
      <c r="E38" s="395"/>
      <c r="F38" s="137" t="s">
        <v>117</v>
      </c>
      <c r="G38" s="137" t="s">
        <v>118</v>
      </c>
      <c r="H38" s="138" t="s">
        <v>119</v>
      </c>
      <c r="I38" s="137"/>
      <c r="J38" s="139">
        <f>J33</f>
        <v>0</v>
      </c>
      <c r="K38" s="101"/>
    </row>
    <row r="39" spans="1:11" ht="29.25" customHeight="1" thickBot="1" x14ac:dyDescent="0.3">
      <c r="A39" s="92"/>
      <c r="B39" s="95"/>
      <c r="C39" s="374" t="s">
        <v>120</v>
      </c>
      <c r="D39" s="375"/>
      <c r="E39" s="375"/>
      <c r="F39" s="375"/>
      <c r="G39" s="375"/>
      <c r="H39" s="375"/>
      <c r="I39" s="375"/>
      <c r="J39" s="376"/>
      <c r="K39" s="101"/>
    </row>
    <row r="40" spans="1:11" ht="6" customHeight="1" thickBot="1" x14ac:dyDescent="0.3">
      <c r="A40" s="92"/>
      <c r="B40" s="95"/>
      <c r="C40" s="140"/>
      <c r="D40" s="140"/>
      <c r="E40" s="140"/>
      <c r="F40" s="140"/>
      <c r="G40" s="140"/>
      <c r="H40" s="140"/>
      <c r="I40" s="140"/>
      <c r="J40" s="141"/>
      <c r="K40" s="101"/>
    </row>
    <row r="41" spans="1:11" ht="15.75" thickBot="1" x14ac:dyDescent="0.3">
      <c r="A41" s="92"/>
      <c r="B41" s="95"/>
      <c r="C41" s="125" t="s">
        <v>121</v>
      </c>
      <c r="D41" s="126"/>
      <c r="E41" s="126"/>
      <c r="F41" s="126"/>
      <c r="G41" s="126"/>
      <c r="H41" s="126"/>
      <c r="I41" s="126"/>
      <c r="J41" s="127">
        <f>IFERROR((IF(J27&gt;1,1,J27)+IF(J28&gt;1,1,J28))/(COUNTIF(H27,"&lt;&gt;0")+COUNTIF(H28,"&lt;&gt;0")),"Nevyplnené MU")</f>
        <v>0</v>
      </c>
      <c r="K41" s="101"/>
    </row>
    <row r="42" spans="1:11" x14ac:dyDescent="0.25">
      <c r="A42" s="92"/>
      <c r="B42" s="95"/>
      <c r="C42" s="380" t="s">
        <v>122</v>
      </c>
      <c r="D42" s="381"/>
      <c r="E42" s="381"/>
      <c r="F42" s="142" t="s">
        <v>108</v>
      </c>
      <c r="G42" s="142" t="s">
        <v>109</v>
      </c>
      <c r="H42" s="143" t="s">
        <v>110</v>
      </c>
      <c r="I42" s="144">
        <v>0</v>
      </c>
      <c r="J42" s="145">
        <f>J41</f>
        <v>0</v>
      </c>
      <c r="K42" s="101"/>
    </row>
    <row r="43" spans="1:11" x14ac:dyDescent="0.25">
      <c r="A43" s="92"/>
      <c r="B43" s="95"/>
      <c r="C43" s="382"/>
      <c r="D43" s="383"/>
      <c r="E43" s="383"/>
      <c r="F43" s="132" t="s">
        <v>111</v>
      </c>
      <c r="G43" s="132" t="s">
        <v>112</v>
      </c>
      <c r="H43" s="133" t="s">
        <v>110</v>
      </c>
      <c r="I43" s="134" t="s">
        <v>123</v>
      </c>
      <c r="J43" s="146">
        <f>J41</f>
        <v>0</v>
      </c>
      <c r="K43" s="101"/>
    </row>
    <row r="44" spans="1:11" x14ac:dyDescent="0.25">
      <c r="A44" s="92"/>
      <c r="B44" s="95"/>
      <c r="C44" s="382"/>
      <c r="D44" s="383"/>
      <c r="E44" s="383"/>
      <c r="F44" s="132" t="s">
        <v>113</v>
      </c>
      <c r="G44" s="132" t="s">
        <v>114</v>
      </c>
      <c r="H44" s="133" t="s">
        <v>110</v>
      </c>
      <c r="I44" s="136" t="s">
        <v>124</v>
      </c>
      <c r="J44" s="146">
        <f>J41</f>
        <v>0</v>
      </c>
      <c r="K44" s="101"/>
    </row>
    <row r="45" spans="1:11" x14ac:dyDescent="0.25">
      <c r="A45" s="92"/>
      <c r="B45" s="95"/>
      <c r="C45" s="382"/>
      <c r="D45" s="383"/>
      <c r="E45" s="383"/>
      <c r="F45" s="132" t="s">
        <v>115</v>
      </c>
      <c r="G45" s="132" t="s">
        <v>125</v>
      </c>
      <c r="H45" s="133" t="s">
        <v>110</v>
      </c>
      <c r="I45" s="134" t="s">
        <v>126</v>
      </c>
      <c r="J45" s="146">
        <f>J41</f>
        <v>0</v>
      </c>
      <c r="K45" s="101"/>
    </row>
    <row r="46" spans="1:11" x14ac:dyDescent="0.25">
      <c r="A46" s="92"/>
      <c r="B46" s="95"/>
      <c r="C46" s="382"/>
      <c r="D46" s="383"/>
      <c r="E46" s="383"/>
      <c r="F46" s="132" t="s">
        <v>117</v>
      </c>
      <c r="G46" s="132" t="s">
        <v>127</v>
      </c>
      <c r="H46" s="133" t="s">
        <v>110</v>
      </c>
      <c r="I46" s="134" t="s">
        <v>128</v>
      </c>
      <c r="J46" s="147">
        <f>J41</f>
        <v>0</v>
      </c>
      <c r="K46" s="101"/>
    </row>
    <row r="47" spans="1:11" ht="15.75" thickBot="1" x14ac:dyDescent="0.3">
      <c r="A47" s="92"/>
      <c r="B47" s="95"/>
      <c r="C47" s="384"/>
      <c r="D47" s="385"/>
      <c r="E47" s="385"/>
      <c r="F47" s="148" t="s">
        <v>129</v>
      </c>
      <c r="G47" s="148" t="s">
        <v>130</v>
      </c>
      <c r="H47" s="149" t="s">
        <v>119</v>
      </c>
      <c r="I47" s="148"/>
      <c r="J47" s="150">
        <f>J41</f>
        <v>0</v>
      </c>
      <c r="K47" s="101"/>
    </row>
    <row r="48" spans="1:11" ht="29.25" customHeight="1" thickBot="1" x14ac:dyDescent="0.3">
      <c r="A48" s="92"/>
      <c r="B48" s="95"/>
      <c r="C48" s="374" t="s">
        <v>131</v>
      </c>
      <c r="D48" s="375"/>
      <c r="E48" s="375"/>
      <c r="F48" s="375"/>
      <c r="G48" s="375"/>
      <c r="H48" s="375"/>
      <c r="I48" s="375"/>
      <c r="J48" s="376"/>
      <c r="K48" s="101"/>
    </row>
    <row r="49" spans="1:17" x14ac:dyDescent="0.25">
      <c r="A49" s="92"/>
      <c r="B49" s="95"/>
      <c r="C49" s="151"/>
      <c r="D49" s="151"/>
      <c r="E49" s="151"/>
      <c r="F49" s="151"/>
      <c r="G49" s="151"/>
      <c r="H49" s="151"/>
      <c r="I49" s="151"/>
      <c r="J49" s="152"/>
      <c r="K49" s="101"/>
    </row>
    <row r="50" spans="1:17" x14ac:dyDescent="0.25">
      <c r="A50" s="92"/>
      <c r="B50" s="95"/>
      <c r="C50" s="109" t="s">
        <v>132</v>
      </c>
      <c r="D50" s="110"/>
      <c r="E50" s="110"/>
      <c r="F50" s="111"/>
      <c r="G50" s="111"/>
      <c r="H50" s="111"/>
      <c r="I50" s="111"/>
      <c r="J50" s="111"/>
      <c r="K50" s="101"/>
    </row>
    <row r="51" spans="1:17" x14ac:dyDescent="0.25">
      <c r="A51" s="92"/>
      <c r="B51" s="95"/>
      <c r="C51" s="151" t="s">
        <v>133</v>
      </c>
      <c r="D51" s="151"/>
      <c r="E51" s="151"/>
      <c r="F51" s="151"/>
      <c r="G51" s="151"/>
      <c r="H51" s="151"/>
      <c r="I51" s="140"/>
      <c r="J51" s="140"/>
      <c r="K51" s="101"/>
    </row>
    <row r="52" spans="1:17" ht="6" customHeight="1" thickBot="1" x14ac:dyDescent="0.3">
      <c r="A52" s="92"/>
      <c r="B52" s="95"/>
      <c r="C52" s="140"/>
      <c r="D52" s="153"/>
      <c r="E52" s="153"/>
      <c r="F52" s="153"/>
      <c r="G52" s="153"/>
      <c r="H52" s="153"/>
      <c r="I52" s="153"/>
      <c r="J52" s="153"/>
      <c r="K52" s="101"/>
    </row>
    <row r="53" spans="1:17" ht="35.25" customHeight="1" x14ac:dyDescent="0.25">
      <c r="A53" s="92"/>
      <c r="B53" s="95"/>
      <c r="C53" s="398" t="s">
        <v>134</v>
      </c>
      <c r="D53" s="399"/>
      <c r="E53" s="399"/>
      <c r="F53" s="399"/>
      <c r="G53" s="399"/>
      <c r="H53" s="399"/>
      <c r="I53" s="399"/>
      <c r="J53" s="400"/>
      <c r="K53" s="154"/>
      <c r="L53" s="42"/>
      <c r="N53" s="43"/>
      <c r="O53" s="44"/>
    </row>
    <row r="54" spans="1:17" ht="60" x14ac:dyDescent="0.25">
      <c r="A54" s="92"/>
      <c r="B54" s="95"/>
      <c r="C54" s="155" t="s">
        <v>135</v>
      </c>
      <c r="D54" s="156"/>
      <c r="E54" s="156"/>
      <c r="F54" s="156"/>
      <c r="G54" s="157"/>
      <c r="H54" s="158" t="s">
        <v>136</v>
      </c>
      <c r="I54" s="158" t="s">
        <v>137</v>
      </c>
      <c r="J54" s="159" t="s">
        <v>138</v>
      </c>
      <c r="K54" s="160"/>
      <c r="L54" s="45"/>
      <c r="M54" s="44"/>
      <c r="N54" s="43"/>
      <c r="O54" s="44"/>
    </row>
    <row r="55" spans="1:17" x14ac:dyDescent="0.25">
      <c r="A55" s="92"/>
      <c r="B55" s="95"/>
      <c r="C55" s="377" t="s">
        <v>139</v>
      </c>
      <c r="D55" s="378"/>
      <c r="E55" s="378"/>
      <c r="F55" s="378"/>
      <c r="G55" s="161" t="s">
        <v>140</v>
      </c>
      <c r="H55" s="46"/>
      <c r="I55" s="46"/>
      <c r="J55" s="47"/>
      <c r="K55" s="160"/>
      <c r="L55" s="45"/>
      <c r="N55" s="44"/>
      <c r="O55" s="44"/>
      <c r="Q55" s="48"/>
    </row>
    <row r="56" spans="1:17" x14ac:dyDescent="0.25">
      <c r="A56" s="92"/>
      <c r="B56" s="95"/>
      <c r="C56" s="377" t="s">
        <v>141</v>
      </c>
      <c r="D56" s="378"/>
      <c r="E56" s="378"/>
      <c r="F56" s="378"/>
      <c r="G56" s="161" t="s">
        <v>140</v>
      </c>
      <c r="H56" s="46"/>
      <c r="I56" s="46"/>
      <c r="J56" s="47"/>
      <c r="K56" s="160"/>
      <c r="L56" s="45"/>
      <c r="N56" s="49"/>
    </row>
    <row r="57" spans="1:17" x14ac:dyDescent="0.25">
      <c r="A57" s="92"/>
      <c r="B57" s="95"/>
      <c r="C57" s="377" t="s">
        <v>142</v>
      </c>
      <c r="D57" s="378"/>
      <c r="E57" s="378"/>
      <c r="F57" s="378"/>
      <c r="G57" s="161" t="s">
        <v>140</v>
      </c>
      <c r="H57" s="46"/>
      <c r="I57" s="46"/>
      <c r="J57" s="47"/>
      <c r="K57" s="162"/>
      <c r="L57" s="50"/>
    </row>
    <row r="58" spans="1:17" x14ac:dyDescent="0.25">
      <c r="A58" s="92"/>
      <c r="B58" s="95"/>
      <c r="C58" s="377" t="s">
        <v>143</v>
      </c>
      <c r="D58" s="378"/>
      <c r="E58" s="378"/>
      <c r="F58" s="378"/>
      <c r="G58" s="161" t="s">
        <v>140</v>
      </c>
      <c r="H58" s="46"/>
      <c r="I58" s="46"/>
      <c r="J58" s="47"/>
      <c r="K58" s="160"/>
      <c r="L58" s="45"/>
    </row>
    <row r="59" spans="1:17" x14ac:dyDescent="0.25">
      <c r="A59" s="92"/>
      <c r="B59" s="95"/>
      <c r="C59" s="377" t="s">
        <v>144</v>
      </c>
      <c r="D59" s="378"/>
      <c r="E59" s="378"/>
      <c r="F59" s="378"/>
      <c r="G59" s="161" t="s">
        <v>140</v>
      </c>
      <c r="H59" s="163">
        <f>SUM(H55:H58)</f>
        <v>0</v>
      </c>
      <c r="I59" s="163">
        <f>SUM(I55:I58)</f>
        <v>0</v>
      </c>
      <c r="J59" s="47"/>
      <c r="K59" s="160"/>
      <c r="L59" s="45"/>
    </row>
    <row r="60" spans="1:17" x14ac:dyDescent="0.25">
      <c r="A60" s="92"/>
      <c r="B60" s="95"/>
      <c r="C60" s="377" t="s">
        <v>145</v>
      </c>
      <c r="D60" s="378"/>
      <c r="E60" s="378"/>
      <c r="F60" s="378"/>
      <c r="G60" s="161" t="s">
        <v>140</v>
      </c>
      <c r="H60" s="46"/>
      <c r="I60" s="46"/>
      <c r="J60" s="47"/>
      <c r="K60" s="160"/>
      <c r="L60" s="45"/>
    </row>
    <row r="61" spans="1:17" ht="15.75" thickBot="1" x14ac:dyDescent="0.3">
      <c r="A61" s="92"/>
      <c r="B61" s="95"/>
      <c r="C61" s="401" t="s">
        <v>146</v>
      </c>
      <c r="D61" s="402"/>
      <c r="E61" s="402"/>
      <c r="F61" s="402"/>
      <c r="G61" s="164" t="s">
        <v>147</v>
      </c>
      <c r="H61" s="51"/>
      <c r="I61" s="51"/>
      <c r="J61" s="165"/>
      <c r="K61" s="160"/>
      <c r="L61" s="45"/>
    </row>
    <row r="62" spans="1:17" ht="69" customHeight="1" thickBot="1" x14ac:dyDescent="0.3">
      <c r="A62" s="92"/>
      <c r="B62" s="166"/>
      <c r="C62" s="167"/>
      <c r="D62" s="167"/>
      <c r="E62" s="168"/>
      <c r="F62" s="168"/>
      <c r="G62" s="168"/>
      <c r="H62" s="168"/>
      <c r="I62" s="168"/>
      <c r="J62" s="168"/>
      <c r="K62" s="169"/>
    </row>
    <row r="63" spans="1:17" ht="25.5" customHeight="1" x14ac:dyDescent="0.25">
      <c r="A63" s="92"/>
      <c r="B63" s="93"/>
      <c r="C63" s="398" t="s">
        <v>148</v>
      </c>
      <c r="D63" s="399"/>
      <c r="E63" s="399"/>
      <c r="F63" s="399"/>
      <c r="G63" s="399"/>
      <c r="H63" s="399"/>
      <c r="I63" s="399"/>
      <c r="J63" s="400"/>
      <c r="K63" s="170"/>
    </row>
    <row r="64" spans="1:17" ht="60" x14ac:dyDescent="0.25">
      <c r="A64" s="92"/>
      <c r="B64" s="95"/>
      <c r="C64" s="171" t="s">
        <v>135</v>
      </c>
      <c r="D64" s="172"/>
      <c r="E64" s="172"/>
      <c r="F64" s="172"/>
      <c r="G64" s="172"/>
      <c r="H64" s="173"/>
      <c r="I64" s="158" t="s">
        <v>137</v>
      </c>
      <c r="J64" s="159" t="s">
        <v>138</v>
      </c>
      <c r="K64" s="101"/>
    </row>
    <row r="65" spans="2:11" x14ac:dyDescent="0.25">
      <c r="B65" s="95"/>
      <c r="C65" s="174" t="s">
        <v>139</v>
      </c>
      <c r="D65" s="175"/>
      <c r="E65" s="175"/>
      <c r="F65" s="175"/>
      <c r="G65" s="175"/>
      <c r="H65" s="161" t="s">
        <v>140</v>
      </c>
      <c r="I65" s="52"/>
      <c r="J65" s="53"/>
      <c r="K65" s="21"/>
    </row>
    <row r="66" spans="2:11" x14ac:dyDescent="0.25">
      <c r="B66" s="95"/>
      <c r="C66" s="174" t="s">
        <v>141</v>
      </c>
      <c r="D66" s="175"/>
      <c r="E66" s="175"/>
      <c r="F66" s="175"/>
      <c r="G66" s="175"/>
      <c r="H66" s="161" t="s">
        <v>140</v>
      </c>
      <c r="I66" s="52"/>
      <c r="J66" s="54"/>
      <c r="K66" s="21"/>
    </row>
    <row r="67" spans="2:11" x14ac:dyDescent="0.25">
      <c r="B67" s="95"/>
      <c r="C67" s="174" t="s">
        <v>142</v>
      </c>
      <c r="D67" s="175"/>
      <c r="E67" s="175"/>
      <c r="F67" s="175"/>
      <c r="G67" s="175"/>
      <c r="H67" s="161" t="s">
        <v>140</v>
      </c>
      <c r="I67" s="52"/>
      <c r="J67" s="54"/>
      <c r="K67" s="21"/>
    </row>
    <row r="68" spans="2:11" x14ac:dyDescent="0.25">
      <c r="B68" s="95"/>
      <c r="C68" s="174" t="s">
        <v>143</v>
      </c>
      <c r="D68" s="175"/>
      <c r="E68" s="175"/>
      <c r="F68" s="175"/>
      <c r="G68" s="175"/>
      <c r="H68" s="161" t="s">
        <v>140</v>
      </c>
      <c r="I68" s="52"/>
      <c r="J68" s="54"/>
      <c r="K68" s="21"/>
    </row>
    <row r="69" spans="2:11" x14ac:dyDescent="0.25">
      <c r="B69" s="95"/>
      <c r="C69" s="174" t="s">
        <v>144</v>
      </c>
      <c r="D69" s="175"/>
      <c r="E69" s="175"/>
      <c r="F69" s="175"/>
      <c r="G69" s="175"/>
      <c r="H69" s="161" t="s">
        <v>140</v>
      </c>
      <c r="I69" s="178">
        <f>SUM(I65:I68)</f>
        <v>0</v>
      </c>
      <c r="J69" s="54"/>
      <c r="K69" s="21"/>
    </row>
    <row r="70" spans="2:11" x14ac:dyDescent="0.25">
      <c r="B70" s="95"/>
      <c r="C70" s="174" t="s">
        <v>145</v>
      </c>
      <c r="D70" s="175"/>
      <c r="E70" s="175"/>
      <c r="F70" s="175"/>
      <c r="G70" s="175"/>
      <c r="H70" s="161" t="s">
        <v>140</v>
      </c>
      <c r="I70" s="52"/>
      <c r="J70" s="54"/>
      <c r="K70" s="21"/>
    </row>
    <row r="71" spans="2:11" ht="15.75" thickBot="1" x14ac:dyDescent="0.3">
      <c r="B71" s="95"/>
      <c r="C71" s="176" t="s">
        <v>146</v>
      </c>
      <c r="D71" s="177"/>
      <c r="E71" s="177"/>
      <c r="F71" s="177"/>
      <c r="G71" s="177"/>
      <c r="H71" s="164" t="s">
        <v>147</v>
      </c>
      <c r="I71" s="55"/>
      <c r="J71" s="165"/>
      <c r="K71" s="21"/>
    </row>
    <row r="72" spans="2:11" x14ac:dyDescent="0.25">
      <c r="B72" s="95"/>
      <c r="C72" s="140"/>
      <c r="D72" s="140"/>
      <c r="E72" s="140"/>
      <c r="F72" s="140"/>
      <c r="G72" s="140"/>
      <c r="H72" s="140"/>
      <c r="I72" s="140"/>
      <c r="J72" s="140"/>
      <c r="K72" s="101"/>
    </row>
    <row r="73" spans="2:11" x14ac:dyDescent="0.25">
      <c r="B73" s="95"/>
      <c r="C73" s="151" t="s">
        <v>149</v>
      </c>
      <c r="D73" s="151"/>
      <c r="E73" s="151"/>
      <c r="F73" s="151"/>
      <c r="G73" s="151"/>
      <c r="H73" s="151"/>
      <c r="I73" s="140"/>
      <c r="J73" s="140"/>
      <c r="K73" s="101"/>
    </row>
    <row r="74" spans="2:11" ht="6" customHeight="1" thickBot="1" x14ac:dyDescent="0.3">
      <c r="B74" s="95"/>
      <c r="C74" s="179"/>
      <c r="D74" s="140"/>
      <c r="E74" s="140"/>
      <c r="F74" s="140"/>
      <c r="G74" s="140"/>
      <c r="H74" s="140"/>
      <c r="I74" s="140"/>
      <c r="J74" s="140"/>
      <c r="K74" s="101"/>
    </row>
    <row r="75" spans="2:11" ht="28.5" customHeight="1" x14ac:dyDescent="0.25">
      <c r="B75" s="95"/>
      <c r="C75" s="398" t="s">
        <v>150</v>
      </c>
      <c r="D75" s="399"/>
      <c r="E75" s="399"/>
      <c r="F75" s="399"/>
      <c r="G75" s="399"/>
      <c r="H75" s="399"/>
      <c r="I75" s="399"/>
      <c r="J75" s="400"/>
      <c r="K75" s="101"/>
    </row>
    <row r="76" spans="2:11" ht="45" x14ac:dyDescent="0.25">
      <c r="B76" s="95"/>
      <c r="C76" s="180" t="s">
        <v>151</v>
      </c>
      <c r="D76" s="158" t="s">
        <v>152</v>
      </c>
      <c r="E76" s="158" t="s">
        <v>153</v>
      </c>
      <c r="F76" s="158" t="s">
        <v>154</v>
      </c>
      <c r="G76" s="158" t="s">
        <v>155</v>
      </c>
      <c r="H76" s="158" t="s">
        <v>156</v>
      </c>
      <c r="I76" s="158" t="s">
        <v>157</v>
      </c>
      <c r="J76" s="159" t="s">
        <v>158</v>
      </c>
      <c r="K76" s="101"/>
    </row>
    <row r="77" spans="2:11" x14ac:dyDescent="0.25">
      <c r="B77" s="95"/>
      <c r="C77" s="174" t="s">
        <v>159</v>
      </c>
      <c r="D77" s="56"/>
      <c r="E77" s="181"/>
      <c r="F77" s="57"/>
      <c r="G77" s="181"/>
      <c r="H77" s="182">
        <v>1290</v>
      </c>
      <c r="I77" s="181"/>
      <c r="J77" s="183">
        <f>(D77*F77)/1000</f>
        <v>0</v>
      </c>
      <c r="K77" s="101"/>
    </row>
    <row r="78" spans="2:11" x14ac:dyDescent="0.25">
      <c r="B78" s="95"/>
      <c r="C78" s="174" t="s">
        <v>160</v>
      </c>
      <c r="D78" s="56"/>
      <c r="E78" s="181"/>
      <c r="F78" s="57"/>
      <c r="G78" s="181"/>
      <c r="H78" s="182">
        <v>1050</v>
      </c>
      <c r="I78" s="181"/>
      <c r="J78" s="183">
        <f>(D78*F78)/1000</f>
        <v>0</v>
      </c>
      <c r="K78" s="101"/>
    </row>
    <row r="79" spans="2:11" x14ac:dyDescent="0.25">
      <c r="B79" s="95"/>
      <c r="C79" s="174" t="s">
        <v>161</v>
      </c>
      <c r="D79" s="56"/>
      <c r="E79" s="181"/>
      <c r="F79" s="57"/>
      <c r="G79" s="181"/>
      <c r="H79" s="182">
        <v>1290</v>
      </c>
      <c r="I79" s="182">
        <f>(D79*F79)/1000</f>
        <v>0</v>
      </c>
      <c r="J79" s="184"/>
      <c r="K79" s="101"/>
    </row>
    <row r="80" spans="2:11" x14ac:dyDescent="0.25">
      <c r="B80" s="95"/>
      <c r="C80" s="174" t="s">
        <v>162</v>
      </c>
      <c r="D80" s="56"/>
      <c r="E80" s="181"/>
      <c r="F80" s="57"/>
      <c r="G80" s="181"/>
      <c r="H80" s="182">
        <v>1290</v>
      </c>
      <c r="I80" s="181"/>
      <c r="J80" s="183">
        <f>(D80*F80)/1000</f>
        <v>0</v>
      </c>
      <c r="K80" s="101"/>
    </row>
    <row r="81" spans="2:11" x14ac:dyDescent="0.25">
      <c r="B81" s="95"/>
      <c r="C81" s="174" t="s">
        <v>163</v>
      </c>
      <c r="D81" s="56"/>
      <c r="E81" s="58"/>
      <c r="F81" s="181"/>
      <c r="G81" s="182">
        <v>525</v>
      </c>
      <c r="H81" s="181"/>
      <c r="I81" s="181"/>
      <c r="J81" s="183">
        <f>(D81*E81*G81)/1000/1000</f>
        <v>0</v>
      </c>
      <c r="K81" s="101"/>
    </row>
    <row r="82" spans="2:11" x14ac:dyDescent="0.25">
      <c r="B82" s="95"/>
      <c r="C82" s="174" t="s">
        <v>164</v>
      </c>
      <c r="D82" s="56"/>
      <c r="E82" s="58"/>
      <c r="F82" s="181"/>
      <c r="G82" s="182">
        <v>800</v>
      </c>
      <c r="H82" s="181"/>
      <c r="I82" s="181"/>
      <c r="J82" s="183">
        <f>(D82*E82*G82)/1000/1000</f>
        <v>0</v>
      </c>
      <c r="K82" s="101"/>
    </row>
    <row r="83" spans="2:11" ht="15.75" thickBot="1" x14ac:dyDescent="0.3">
      <c r="B83" s="95"/>
      <c r="C83" s="174" t="s">
        <v>165</v>
      </c>
      <c r="D83" s="59"/>
      <c r="E83" s="185">
        <v>1</v>
      </c>
      <c r="F83" s="60"/>
      <c r="G83" s="186"/>
      <c r="H83" s="185">
        <v>1000</v>
      </c>
      <c r="I83" s="185">
        <f>(D83*E83*F83)/1000</f>
        <v>0</v>
      </c>
      <c r="J83" s="187"/>
      <c r="K83" s="101"/>
    </row>
    <row r="84" spans="2:11" ht="6" customHeight="1" thickBot="1" x14ac:dyDescent="0.3">
      <c r="B84" s="95"/>
      <c r="C84" s="140"/>
      <c r="D84" s="140"/>
      <c r="E84" s="140"/>
      <c r="F84" s="140"/>
      <c r="G84" s="140"/>
      <c r="H84" s="140"/>
      <c r="I84" s="140"/>
      <c r="J84" s="140"/>
      <c r="K84" s="101"/>
    </row>
    <row r="85" spans="2:11" x14ac:dyDescent="0.25">
      <c r="B85" s="95"/>
      <c r="C85" s="398" t="s">
        <v>166</v>
      </c>
      <c r="D85" s="399"/>
      <c r="E85" s="399"/>
      <c r="F85" s="399"/>
      <c r="G85" s="399"/>
      <c r="H85" s="399"/>
      <c r="I85" s="399"/>
      <c r="J85" s="400"/>
      <c r="K85" s="101"/>
    </row>
    <row r="86" spans="2:11" ht="45" x14ac:dyDescent="0.25">
      <c r="B86" s="95"/>
      <c r="C86" s="180" t="s">
        <v>151</v>
      </c>
      <c r="D86" s="158" t="s">
        <v>152</v>
      </c>
      <c r="E86" s="158" t="s">
        <v>153</v>
      </c>
      <c r="F86" s="158" t="s">
        <v>154</v>
      </c>
      <c r="G86" s="158" t="s">
        <v>155</v>
      </c>
      <c r="H86" s="158" t="s">
        <v>156</v>
      </c>
      <c r="I86" s="158" t="s">
        <v>157</v>
      </c>
      <c r="J86" s="159" t="s">
        <v>158</v>
      </c>
      <c r="K86" s="101"/>
    </row>
    <row r="87" spans="2:11" x14ac:dyDescent="0.25">
      <c r="B87" s="95"/>
      <c r="C87" s="174" t="s">
        <v>159</v>
      </c>
      <c r="D87" s="61"/>
      <c r="E87" s="181"/>
      <c r="F87" s="62"/>
      <c r="G87" s="181"/>
      <c r="H87" s="182">
        <v>1290</v>
      </c>
      <c r="I87" s="181"/>
      <c r="J87" s="183">
        <f>(D87*F87)/1000</f>
        <v>0</v>
      </c>
      <c r="K87" s="101"/>
    </row>
    <row r="88" spans="2:11" x14ac:dyDescent="0.25">
      <c r="B88" s="95"/>
      <c r="C88" s="174" t="s">
        <v>160</v>
      </c>
      <c r="D88" s="61"/>
      <c r="E88" s="181"/>
      <c r="F88" s="62"/>
      <c r="G88" s="181"/>
      <c r="H88" s="182">
        <v>1050</v>
      </c>
      <c r="I88" s="181"/>
      <c r="J88" s="183">
        <f>(D88*F88)/1000</f>
        <v>0</v>
      </c>
      <c r="K88" s="101"/>
    </row>
    <row r="89" spans="2:11" x14ac:dyDescent="0.25">
      <c r="B89" s="95"/>
      <c r="C89" s="174" t="s">
        <v>161</v>
      </c>
      <c r="D89" s="61"/>
      <c r="E89" s="181"/>
      <c r="F89" s="62"/>
      <c r="G89" s="181"/>
      <c r="H89" s="182">
        <v>1290</v>
      </c>
      <c r="I89" s="182">
        <f>(D89*F89)/1000</f>
        <v>0</v>
      </c>
      <c r="J89" s="184"/>
      <c r="K89" s="101"/>
    </row>
    <row r="90" spans="2:11" x14ac:dyDescent="0.25">
      <c r="B90" s="95"/>
      <c r="C90" s="174" t="s">
        <v>162</v>
      </c>
      <c r="D90" s="61"/>
      <c r="E90" s="181"/>
      <c r="F90" s="62"/>
      <c r="G90" s="181"/>
      <c r="H90" s="182">
        <v>1290</v>
      </c>
      <c r="I90" s="181"/>
      <c r="J90" s="183">
        <f>(D90*F90)/1000</f>
        <v>0</v>
      </c>
      <c r="K90" s="101"/>
    </row>
    <row r="91" spans="2:11" x14ac:dyDescent="0.25">
      <c r="B91" s="95"/>
      <c r="C91" s="174" t="s">
        <v>163</v>
      </c>
      <c r="D91" s="61"/>
      <c r="E91" s="63"/>
      <c r="F91" s="181"/>
      <c r="G91" s="182">
        <v>525</v>
      </c>
      <c r="H91" s="181"/>
      <c r="I91" s="181"/>
      <c r="J91" s="183">
        <f>(D91*E91*G91)/1000/1000</f>
        <v>0</v>
      </c>
      <c r="K91" s="101"/>
    </row>
    <row r="92" spans="2:11" x14ac:dyDescent="0.25">
      <c r="B92" s="95"/>
      <c r="C92" s="174" t="s">
        <v>164</v>
      </c>
      <c r="D92" s="61"/>
      <c r="E92" s="63"/>
      <c r="F92" s="181"/>
      <c r="G92" s="182">
        <v>800</v>
      </c>
      <c r="H92" s="181"/>
      <c r="I92" s="181"/>
      <c r="J92" s="183">
        <f>(D92*E92*G92)/1000/1000</f>
        <v>0</v>
      </c>
      <c r="K92" s="101"/>
    </row>
    <row r="93" spans="2:11" ht="15.75" thickBot="1" x14ac:dyDescent="0.3">
      <c r="B93" s="95"/>
      <c r="C93" s="174" t="s">
        <v>165</v>
      </c>
      <c r="D93" s="64"/>
      <c r="E93" s="185">
        <v>1</v>
      </c>
      <c r="F93" s="65"/>
      <c r="G93" s="186"/>
      <c r="H93" s="185">
        <v>1000</v>
      </c>
      <c r="I93" s="185">
        <f>(D93*E93*F93)/1000</f>
        <v>0</v>
      </c>
      <c r="J93" s="187"/>
      <c r="K93" s="101"/>
    </row>
    <row r="94" spans="2:11" x14ac:dyDescent="0.25">
      <c r="B94" s="95"/>
      <c r="C94" s="96"/>
      <c r="D94" s="96"/>
      <c r="E94" s="96"/>
      <c r="F94" s="96"/>
      <c r="G94" s="96"/>
      <c r="H94" s="96"/>
      <c r="I94" s="96"/>
      <c r="J94" s="96"/>
      <c r="K94" s="101"/>
    </row>
    <row r="95" spans="2:11" x14ac:dyDescent="0.25">
      <c r="B95" s="95"/>
      <c r="C95" s="96"/>
      <c r="D95" s="96"/>
      <c r="E95" s="96"/>
      <c r="F95" s="96"/>
      <c r="G95" s="96"/>
      <c r="H95" s="96"/>
      <c r="I95" s="96"/>
      <c r="J95" s="96"/>
      <c r="K95" s="101"/>
    </row>
    <row r="96" spans="2:11" x14ac:dyDescent="0.25">
      <c r="B96" s="95"/>
      <c r="C96" s="188" t="s">
        <v>167</v>
      </c>
      <c r="D96" s="188"/>
      <c r="E96" s="188"/>
      <c r="F96" s="188"/>
      <c r="G96" s="132"/>
      <c r="H96" s="96"/>
      <c r="I96" s="96"/>
      <c r="J96" s="96"/>
      <c r="K96" s="101"/>
    </row>
    <row r="97" spans="2:15" x14ac:dyDescent="0.25">
      <c r="B97" s="95"/>
      <c r="C97" s="189" t="s">
        <v>168</v>
      </c>
      <c r="D97" s="189"/>
      <c r="E97" s="189"/>
      <c r="F97" s="189"/>
      <c r="G97" s="190"/>
      <c r="H97" s="96"/>
      <c r="I97" s="96"/>
      <c r="J97" s="96"/>
      <c r="K97" s="101"/>
    </row>
    <row r="98" spans="2:15" x14ac:dyDescent="0.25">
      <c r="B98" s="95"/>
      <c r="C98" s="190" t="s">
        <v>292</v>
      </c>
      <c r="D98" s="190"/>
      <c r="E98" s="190"/>
      <c r="F98" s="190"/>
      <c r="G98" s="190"/>
      <c r="H98" s="96"/>
      <c r="I98" s="96"/>
      <c r="J98" s="96"/>
      <c r="K98" s="101"/>
    </row>
    <row r="99" spans="2:15" x14ac:dyDescent="0.25">
      <c r="B99" s="95"/>
      <c r="C99" s="191" t="s">
        <v>290</v>
      </c>
      <c r="D99" s="191"/>
      <c r="E99" s="191"/>
      <c r="F99" s="191"/>
      <c r="G99" s="190"/>
      <c r="H99" s="96"/>
      <c r="I99" s="96"/>
      <c r="J99" s="96"/>
      <c r="K99" s="101"/>
    </row>
    <row r="100" spans="2:15" x14ac:dyDescent="0.25">
      <c r="B100" s="95"/>
      <c r="C100" s="92"/>
      <c r="D100" s="192"/>
      <c r="E100" s="192"/>
      <c r="F100" s="192"/>
      <c r="G100" s="192"/>
      <c r="H100" s="192"/>
      <c r="I100" s="192"/>
      <c r="J100" s="192"/>
      <c r="K100" s="193"/>
      <c r="L100" s="66"/>
      <c r="M100" s="68"/>
      <c r="N100" s="68"/>
      <c r="O100" s="68"/>
    </row>
    <row r="101" spans="2:15" x14ac:dyDescent="0.25">
      <c r="B101" s="95"/>
      <c r="C101" s="192"/>
      <c r="D101" s="192"/>
      <c r="E101" s="192"/>
      <c r="F101" s="192"/>
      <c r="G101" s="192"/>
      <c r="H101" s="192"/>
      <c r="I101" s="192"/>
      <c r="J101" s="194"/>
      <c r="K101" s="193"/>
      <c r="O101" s="68"/>
    </row>
    <row r="102" spans="2:15" x14ac:dyDescent="0.25">
      <c r="B102" s="20"/>
      <c r="C102" s="66" t="s">
        <v>80</v>
      </c>
      <c r="D102" s="192"/>
      <c r="E102" s="192"/>
      <c r="F102" s="192"/>
      <c r="G102" s="92"/>
      <c r="H102" s="195" t="s">
        <v>29</v>
      </c>
      <c r="I102" s="195"/>
      <c r="J102" s="194"/>
      <c r="K102" s="193"/>
      <c r="O102" s="68"/>
    </row>
    <row r="103" spans="2:15" x14ac:dyDescent="0.25">
      <c r="B103" s="95"/>
      <c r="C103" s="96"/>
      <c r="D103" s="397"/>
      <c r="E103" s="397"/>
      <c r="F103" s="397"/>
      <c r="G103" s="92"/>
      <c r="H103" s="195" t="s">
        <v>26</v>
      </c>
      <c r="I103" s="195"/>
      <c r="J103" s="96"/>
      <c r="K103" s="101"/>
    </row>
    <row r="104" spans="2:15" x14ac:dyDescent="0.25">
      <c r="B104" s="95"/>
      <c r="C104" s="96"/>
      <c r="D104" s="96"/>
      <c r="E104" s="96"/>
      <c r="F104" s="96"/>
      <c r="G104" s="96"/>
      <c r="H104" s="96"/>
      <c r="I104" s="96"/>
      <c r="J104" s="96"/>
      <c r="K104" s="101"/>
    </row>
    <row r="105" spans="2:15" ht="15.75" thickBot="1" x14ac:dyDescent="0.3">
      <c r="B105" s="166"/>
      <c r="C105" s="196"/>
      <c r="D105" s="196"/>
      <c r="E105" s="196"/>
      <c r="F105" s="196"/>
      <c r="G105" s="196"/>
      <c r="H105" s="196"/>
      <c r="I105" s="196"/>
      <c r="J105" s="196"/>
      <c r="K105" s="169"/>
    </row>
  </sheetData>
  <sheetProtection algorithmName="SHA-512" hashValue="uh7heDtQ9Zm7F14aYuO3hKVuqxDVjAbzokou2BvDJF2YRJo4x0wrOjSt8fe3r6Qd5GU5IGC8F3iX0tBF7WFpNQ==" saltValue="rsutMo1ARAUjpL2zRi73vA==" spinCount="100000" sheet="1" objects="1" scenarios="1" autoFilter="0"/>
  <mergeCells count="27">
    <mergeCell ref="D103:F103"/>
    <mergeCell ref="C53:J53"/>
    <mergeCell ref="C63:J63"/>
    <mergeCell ref="C75:J75"/>
    <mergeCell ref="C85:J85"/>
    <mergeCell ref="C60:F60"/>
    <mergeCell ref="C61:F61"/>
    <mergeCell ref="C59:F59"/>
    <mergeCell ref="C7:J9"/>
    <mergeCell ref="C42:E47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4:E38"/>
    <mergeCell ref="C39:J39"/>
    <mergeCell ref="D15:E15"/>
    <mergeCell ref="C48:J48"/>
    <mergeCell ref="C55:F55"/>
    <mergeCell ref="C56:F56"/>
    <mergeCell ref="C57:F57"/>
    <mergeCell ref="C58:F58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colBreaks count="1" manualBreakCount="1">
    <brk id="13" max="114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DBF5C5F2-CD95-4E8A-AB37-FC0CAECBA0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J34</xm:sqref>
        </x14:conditionalFormatting>
        <x14:conditionalFormatting xmlns:xm="http://schemas.microsoft.com/office/excel/2006/main">
          <x14:cfRule type="iconSet" priority="13" id="{B0533BAE-215B-4E81-82D8-0E2AA4764B0E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J35</xm:sqref>
        </x14:conditionalFormatting>
        <x14:conditionalFormatting xmlns:xm="http://schemas.microsoft.com/office/excel/2006/main">
          <x14:cfRule type="iconSet" priority="14" id="{19AC64DC-98FC-46B6-99DE-1C63F6710B8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J36</xm:sqref>
        </x14:conditionalFormatting>
        <x14:conditionalFormatting xmlns:xm="http://schemas.microsoft.com/office/excel/2006/main">
          <x14:cfRule type="iconSet" priority="15" id="{350F9666-4F05-4879-BA18-0DB07A825EC5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J37</xm:sqref>
        </x14:conditionalFormatting>
        <x14:conditionalFormatting xmlns:xm="http://schemas.microsoft.com/office/excel/2006/main">
          <x14:cfRule type="iconSet" priority="16" id="{CFC1A660-6AE6-49AF-A237-52AE281D37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J38</xm:sqref>
        </x14:conditionalFormatting>
        <x14:conditionalFormatting xmlns:xm="http://schemas.microsoft.com/office/excel/2006/main">
          <x14:cfRule type="iconSet" priority="17" id="{3BD50C7A-1B06-4434-85D0-6B9B9D6D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8" id="{B639507F-B5FE-4EC2-B7CC-80104813AA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19" id="{82766EBB-930A-43D7-BBB6-A99B32B041A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J44</xm:sqref>
        </x14:conditionalFormatting>
        <x14:conditionalFormatting xmlns:xm="http://schemas.microsoft.com/office/excel/2006/main">
          <x14:cfRule type="iconSet" priority="20" id="{22A094CC-6BD0-4705-BBC1-9823417413A2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J45</xm:sqref>
        </x14:conditionalFormatting>
        <x14:conditionalFormatting xmlns:xm="http://schemas.microsoft.com/office/excel/2006/main">
          <x14:cfRule type="iconSet" priority="21" id="{27E5AA8F-9A83-4F22-912B-6BE3233AADD8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J46</xm:sqref>
        </x14:conditionalFormatting>
        <x14:conditionalFormatting xmlns:xm="http://schemas.microsoft.com/office/excel/2006/main">
          <x14:cfRule type="iconSet" priority="22" id="{E16AAE74-8263-47F3-804B-60B1C9774BA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J47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Číselníky!$F$2:$F$10</xm:f>
          </x14:formula1>
          <xm:sqref>J70 J60</xm:sqref>
        </x14:dataValidation>
        <x14:dataValidation type="list" allowBlank="1" showInputMessage="1" showErrorMessage="1">
          <x14:formula1>
            <xm:f>Číselníky!$F$4:$F$10</xm:f>
          </x14:formula1>
          <xm:sqref>J65:J69 J55:J59</xm:sqref>
        </x14:dataValidation>
        <x14:dataValidation type="list" allowBlank="1" showInputMessage="1" showErrorMessage="1">
          <x14:formula1>
            <xm:f>Číselníky!$B$9:$B$11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B1:AV161"/>
  <sheetViews>
    <sheetView showGridLines="0" topLeftCell="A31" zoomScale="80" zoomScaleNormal="80" workbookViewId="0">
      <selection activeCell="L45" sqref="L45:M45"/>
    </sheetView>
  </sheetViews>
  <sheetFormatPr defaultColWidth="9.140625" defaultRowHeight="15" x14ac:dyDescent="0.25"/>
  <cols>
    <col min="1" max="1" width="0.85546875" style="69" customWidth="1"/>
    <col min="2" max="2" width="2.28515625" style="69" customWidth="1"/>
    <col min="3" max="3" width="24.5703125" style="69" customWidth="1"/>
    <col min="4" max="6" width="10.140625" style="69" customWidth="1"/>
    <col min="7" max="7" width="12.28515625" style="69" customWidth="1"/>
    <col min="8" max="15" width="10.140625" style="69" customWidth="1"/>
    <col min="16" max="16" width="2.28515625" style="69" customWidth="1"/>
    <col min="17" max="17" width="5.7109375" style="69" customWidth="1"/>
    <col min="18" max="18" width="42" style="69" customWidth="1"/>
    <col min="19" max="19" width="10" style="69" customWidth="1"/>
    <col min="20" max="23" width="9.140625" style="69"/>
    <col min="24" max="24" width="9.42578125" style="69" bestFit="1" customWidth="1"/>
    <col min="25" max="25" width="9.42578125" style="69" customWidth="1"/>
    <col min="26" max="26" width="15.140625" style="69" customWidth="1"/>
    <col min="27" max="27" width="56.140625" style="69" customWidth="1"/>
    <col min="28" max="16384" width="9.140625" style="69"/>
  </cols>
  <sheetData>
    <row r="1" spans="2:48" ht="15.75" thickBot="1" x14ac:dyDescent="0.3"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T1" s="70"/>
      <c r="U1" s="70"/>
      <c r="V1" s="70"/>
      <c r="W1" s="70"/>
      <c r="X1" s="70"/>
      <c r="Y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70" t="s">
        <v>53</v>
      </c>
      <c r="S2" s="70" t="s">
        <v>55</v>
      </c>
      <c r="T2" s="70"/>
      <c r="U2" s="70" t="s">
        <v>7</v>
      </c>
      <c r="V2" s="70" t="s">
        <v>12</v>
      </c>
      <c r="W2" s="70" t="s">
        <v>13</v>
      </c>
      <c r="X2" s="70" t="s">
        <v>19</v>
      </c>
      <c r="Y2" s="70" t="s">
        <v>23</v>
      </c>
      <c r="Z2" s="70" t="s">
        <v>22</v>
      </c>
      <c r="AA2" s="70" t="s">
        <v>24</v>
      </c>
      <c r="AB2" s="70" t="s">
        <v>34</v>
      </c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72"/>
      <c r="S3" s="72"/>
      <c r="T3" s="73"/>
      <c r="V3" s="74"/>
      <c r="W3" s="75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72"/>
      <c r="S4" s="72"/>
      <c r="T4" s="73"/>
      <c r="V4" s="74"/>
      <c r="W4" s="75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73"/>
      <c r="S5" s="73"/>
      <c r="T5" s="73"/>
      <c r="W5" s="75"/>
      <c r="Z5" s="76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73"/>
      <c r="S6" s="77"/>
      <c r="T6" s="73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2:48" ht="15" customHeight="1" x14ac:dyDescent="0.25">
      <c r="B7" s="201"/>
      <c r="C7" s="40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193"/>
      <c r="R7" s="73"/>
      <c r="S7" s="77"/>
      <c r="T7" s="73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</row>
    <row r="8" spans="2:48" x14ac:dyDescent="0.25">
      <c r="B8" s="201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193"/>
      <c r="S8" s="76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</row>
    <row r="9" spans="2:48" x14ac:dyDescent="0.25">
      <c r="B9" s="201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193"/>
      <c r="S9" s="76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76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76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76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76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76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76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76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76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76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</row>
    <row r="19" spans="2:48" x14ac:dyDescent="0.25">
      <c r="B19" s="201"/>
      <c r="C19" s="207" t="s">
        <v>4</v>
      </c>
      <c r="D19" s="192" t="str">
        <f>ZMS!D15</f>
        <v>OPKZP-PO4-SC431-2017-19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76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70" t="s">
        <v>11</v>
      </c>
      <c r="S22" s="70">
        <v>0.99</v>
      </c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89"/>
      <c r="H23" s="192"/>
      <c r="I23" s="7"/>
      <c r="J23" s="12"/>
      <c r="K23" s="219"/>
      <c r="L23" s="467" t="s">
        <v>280</v>
      </c>
      <c r="M23" s="468"/>
      <c r="N23" s="469"/>
      <c r="O23" s="220" t="e">
        <f>ROUND(IF(COUNTIFS(Číselníky!G16:G21,"&gt;="&amp;ZMS!E19,Číselníky!G16:G21,"&lt;="&amp;G23)&gt;1,1,(DATEDIF(ZMS!E19,IF(AND(43465&gt;G23,G23&gt;=43100),43100,IF(AND(43830&gt;G23,G23&gt;=43465),43465,IF(AND(44196&gt;G23,G23&gt;=43830),43830,IF(AND(44561&gt;G23,G23&gt;=44196),44196,IF(AND(44926&gt;G23,G23&gt;=44561),44561,IF(G23&gt;=44926,44926,"vyplň")))))),"m"))/12),2)</f>
        <v>#VALUE!</v>
      </c>
      <c r="P23" s="193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</row>
    <row r="24" spans="2:48" x14ac:dyDescent="0.25">
      <c r="B24" s="201"/>
      <c r="C24" s="192"/>
      <c r="D24" s="192"/>
      <c r="E24" s="192"/>
      <c r="F24" s="192"/>
      <c r="G24" s="108"/>
      <c r="H24" s="192"/>
      <c r="I24" s="108"/>
      <c r="J24" s="108"/>
      <c r="K24" s="108"/>
      <c r="L24" s="108"/>
      <c r="M24" s="108"/>
      <c r="N24" s="108"/>
      <c r="O24" s="108"/>
      <c r="P24" s="193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70" t="s">
        <v>10</v>
      </c>
      <c r="S28" s="70">
        <v>0.98499999999999999</v>
      </c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</row>
    <row r="29" spans="2:48" ht="60" customHeight="1" x14ac:dyDescent="0.25">
      <c r="B29" s="201"/>
      <c r="C29" s="44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</row>
    <row r="30" spans="2:48" ht="30" customHeight="1" x14ac:dyDescent="0.25">
      <c r="B30" s="201"/>
      <c r="C30" s="429" t="s">
        <v>62</v>
      </c>
      <c r="D30" s="430"/>
      <c r="E30" s="430"/>
      <c r="F30" s="430"/>
      <c r="G30" s="430"/>
      <c r="H30" s="422">
        <v>0</v>
      </c>
      <c r="I30" s="422"/>
      <c r="J30" s="425" t="s">
        <v>58</v>
      </c>
      <c r="K30" s="425"/>
      <c r="L30" s="423">
        <f>G63</f>
        <v>0</v>
      </c>
      <c r="M30" s="423"/>
      <c r="N30" s="442" t="str">
        <f>IFERROR(IF(H30=0,"Nevykazuje sa",L30/H30),0)</f>
        <v>Nevykazuje sa</v>
      </c>
      <c r="O30" s="443"/>
      <c r="P30" s="193"/>
      <c r="R30" s="70" t="s">
        <v>31</v>
      </c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</row>
    <row r="31" spans="2:48" ht="30" customHeight="1" x14ac:dyDescent="0.25">
      <c r="B31" s="201"/>
      <c r="C31" s="429" t="s">
        <v>63</v>
      </c>
      <c r="D31" s="430"/>
      <c r="E31" s="430"/>
      <c r="F31" s="430"/>
      <c r="G31" s="430"/>
      <c r="H31" s="422">
        <v>0</v>
      </c>
      <c r="I31" s="422"/>
      <c r="J31" s="425" t="s">
        <v>58</v>
      </c>
      <c r="K31" s="425"/>
      <c r="L31" s="423">
        <f>G64</f>
        <v>0</v>
      </c>
      <c r="M31" s="423"/>
      <c r="N31" s="442" t="str">
        <f>IFERROR(IF(H31=0,"Nevykazuje sa",L31/H31),0)</f>
        <v>Nevykazuje sa</v>
      </c>
      <c r="O31" s="443"/>
      <c r="P31" s="193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</row>
    <row r="32" spans="2:48" ht="30" customHeight="1" x14ac:dyDescent="0.25">
      <c r="B32" s="201"/>
      <c r="C32" s="429" t="s">
        <v>64</v>
      </c>
      <c r="D32" s="430"/>
      <c r="E32" s="430"/>
      <c r="F32" s="430"/>
      <c r="G32" s="430"/>
      <c r="H32" s="422">
        <v>0</v>
      </c>
      <c r="I32" s="422"/>
      <c r="J32" s="425" t="s">
        <v>77</v>
      </c>
      <c r="K32" s="425"/>
      <c r="L32" s="423" t="e">
        <f>IF(H48-L33&lt;0,0,C123-I123)</f>
        <v>#VALUE!</v>
      </c>
      <c r="M32" s="423"/>
      <c r="N32" s="442" t="str">
        <f>IFERROR(IF(H32=0,"Nevykazuje sa",L32/H32),0)</f>
        <v>Nevykazuje sa</v>
      </c>
      <c r="O32" s="443"/>
      <c r="P32" s="193"/>
    </row>
    <row r="33" spans="2:16" ht="30" customHeight="1" x14ac:dyDescent="0.25">
      <c r="B33" s="201"/>
      <c r="C33" s="429" t="s">
        <v>65</v>
      </c>
      <c r="D33" s="430"/>
      <c r="E33" s="430"/>
      <c r="F33" s="430"/>
      <c r="G33" s="430"/>
      <c r="H33" s="422">
        <v>0</v>
      </c>
      <c r="I33" s="422"/>
      <c r="J33" s="425" t="s">
        <v>58</v>
      </c>
      <c r="K33" s="425"/>
      <c r="L33" s="423" t="e">
        <f>SUM(G105:G108)</f>
        <v>#VALUE!</v>
      </c>
      <c r="M33" s="423"/>
      <c r="N33" s="442" t="s">
        <v>180</v>
      </c>
      <c r="O33" s="443"/>
      <c r="P33" s="193"/>
    </row>
    <row r="34" spans="2:16" ht="30" customHeight="1" x14ac:dyDescent="0.25">
      <c r="B34" s="201"/>
      <c r="C34" s="429" t="s">
        <v>66</v>
      </c>
      <c r="D34" s="430"/>
      <c r="E34" s="430"/>
      <c r="F34" s="430"/>
      <c r="G34" s="430"/>
      <c r="H34" s="422">
        <v>0</v>
      </c>
      <c r="I34" s="422"/>
      <c r="J34" s="425" t="s">
        <v>59</v>
      </c>
      <c r="K34" s="425"/>
      <c r="L34" s="423" t="e">
        <f>IF(H48-L33&lt;0,0,(H48-L33)*1000)</f>
        <v>#VALUE!</v>
      </c>
      <c r="M34" s="423"/>
      <c r="N34" s="442" t="str">
        <f>IFERROR(IF(H34=0,"Nevykazuje sa",L34/H34),0)</f>
        <v>Nevykazuje sa</v>
      </c>
      <c r="O34" s="443"/>
      <c r="P34" s="193"/>
    </row>
    <row r="35" spans="2:16" ht="15" customHeight="1" x14ac:dyDescent="0.25">
      <c r="B35" s="201"/>
      <c r="C35" s="429" t="s">
        <v>78</v>
      </c>
      <c r="D35" s="430"/>
      <c r="E35" s="430"/>
      <c r="F35" s="430"/>
      <c r="G35" s="430"/>
      <c r="H35" s="422">
        <v>0</v>
      </c>
      <c r="I35" s="422"/>
      <c r="J35" s="425" t="s">
        <v>60</v>
      </c>
      <c r="K35" s="425"/>
      <c r="L35" s="423" t="e">
        <f>IF(H48-L33&lt;0,0,C130-I130)</f>
        <v>#VALUE!</v>
      </c>
      <c r="M35" s="423"/>
      <c r="N35" s="442" t="str">
        <f>IFERROR(IF(H35=0,"Nevykazuje sa",L35/H35),0)</f>
        <v>Nevykazuje sa</v>
      </c>
      <c r="O35" s="443"/>
      <c r="P35" s="193"/>
    </row>
    <row r="36" spans="2:16" ht="15" customHeight="1" x14ac:dyDescent="0.25">
      <c r="B36" s="201"/>
      <c r="C36" s="429" t="s">
        <v>67</v>
      </c>
      <c r="D36" s="430"/>
      <c r="E36" s="430"/>
      <c r="F36" s="430"/>
      <c r="G36" s="430"/>
      <c r="H36" s="422">
        <v>0</v>
      </c>
      <c r="I36" s="422"/>
      <c r="J36" s="425" t="s">
        <v>60</v>
      </c>
      <c r="K36" s="425"/>
      <c r="L36" s="423" t="e">
        <f>IF(H48-L33&lt;0,0,C137-I137)</f>
        <v>#VALUE!</v>
      </c>
      <c r="M36" s="423"/>
      <c r="N36" s="442" t="str">
        <f>IFERROR(IF(H36=0,"Nevykazuje sa",L36/H36),0)</f>
        <v>Nevykazuje sa</v>
      </c>
      <c r="O36" s="443"/>
      <c r="P36" s="193"/>
    </row>
    <row r="37" spans="2:16" ht="19.5" customHeight="1" x14ac:dyDescent="0.25">
      <c r="B37" s="201"/>
      <c r="C37" s="429" t="s">
        <v>79</v>
      </c>
      <c r="D37" s="430"/>
      <c r="E37" s="430"/>
      <c r="F37" s="430"/>
      <c r="G37" s="430"/>
      <c r="H37" s="422">
        <v>0</v>
      </c>
      <c r="I37" s="422"/>
      <c r="J37" s="425" t="s">
        <v>60</v>
      </c>
      <c r="K37" s="425"/>
      <c r="L37" s="423" t="e">
        <f>IF(H48-L33&lt;0,0,C144-I144)</f>
        <v>#VALUE!</v>
      </c>
      <c r="M37" s="423"/>
      <c r="N37" s="442" t="str">
        <f>IFERROR(IF(H37=0,"Nevykazuje sa",L37/H37),0)</f>
        <v>Nevykazuje sa</v>
      </c>
      <c r="O37" s="443"/>
      <c r="P37" s="193"/>
    </row>
    <row r="38" spans="2:16" ht="30" customHeight="1" thickBot="1" x14ac:dyDescent="0.3">
      <c r="B38" s="201"/>
      <c r="C38" s="449" t="s">
        <v>68</v>
      </c>
      <c r="D38" s="450"/>
      <c r="E38" s="450"/>
      <c r="F38" s="450"/>
      <c r="G38" s="450"/>
      <c r="H38" s="448">
        <v>0</v>
      </c>
      <c r="I38" s="448"/>
      <c r="J38" s="431" t="s">
        <v>59</v>
      </c>
      <c r="K38" s="431"/>
      <c r="L38" s="446" t="str">
        <f>IFERROR((I115+I116+I117+I118)*1000,"Vyplň bunku O117")</f>
        <v>Vyplň bunku O117</v>
      </c>
      <c r="M38" s="447"/>
      <c r="N38" s="444" t="str">
        <f>IFERROR(IF(H38=0,"Nevykazuje sa",L38/H38),0)</f>
        <v>Nevykazuje sa</v>
      </c>
      <c r="O38" s="445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1"/>
      <c r="P44" s="193"/>
    </row>
    <row r="45" spans="2:16" ht="28.5" customHeight="1" x14ac:dyDescent="0.25">
      <c r="B45" s="201"/>
      <c r="C45" s="429" t="s">
        <v>170</v>
      </c>
      <c r="D45" s="430"/>
      <c r="E45" s="430"/>
      <c r="F45" s="430"/>
      <c r="G45" s="430"/>
      <c r="H45" s="424">
        <f>ZMS!H24</f>
        <v>0</v>
      </c>
      <c r="I45" s="424"/>
      <c r="J45" s="425" t="s">
        <v>94</v>
      </c>
      <c r="K45" s="425"/>
      <c r="L45" s="435">
        <v>0</v>
      </c>
      <c r="M45" s="435"/>
      <c r="N45" s="436" t="str">
        <f t="shared" ref="N45:N52" si="0">IFERROR(IF(H45=0,"Nevykazuje sa",L45/H45),0)</f>
        <v>Nevykazuje sa</v>
      </c>
      <c r="O45" s="437"/>
      <c r="P45" s="193"/>
    </row>
    <row r="46" spans="2:16" ht="28.5" customHeight="1" x14ac:dyDescent="0.25">
      <c r="B46" s="201"/>
      <c r="C46" s="429" t="s">
        <v>171</v>
      </c>
      <c r="D46" s="430"/>
      <c r="E46" s="430"/>
      <c r="F46" s="430"/>
      <c r="G46" s="430"/>
      <c r="H46" s="424">
        <f>ZMS!H25</f>
        <v>0</v>
      </c>
      <c r="I46" s="424"/>
      <c r="J46" s="425" t="s">
        <v>94</v>
      </c>
      <c r="K46" s="425"/>
      <c r="L46" s="435">
        <v>0</v>
      </c>
      <c r="M46" s="435"/>
      <c r="N46" s="436" t="str">
        <f t="shared" si="0"/>
        <v>Nevykazuje sa</v>
      </c>
      <c r="O46" s="437"/>
      <c r="P46" s="193"/>
    </row>
    <row r="47" spans="2:16" ht="28.5" customHeight="1" x14ac:dyDescent="0.25">
      <c r="B47" s="201"/>
      <c r="C47" s="429" t="s">
        <v>172</v>
      </c>
      <c r="D47" s="430"/>
      <c r="E47" s="430"/>
      <c r="F47" s="430"/>
      <c r="G47" s="430"/>
      <c r="H47" s="424">
        <f>ZMS!H26</f>
        <v>0</v>
      </c>
      <c r="I47" s="424"/>
      <c r="J47" s="425" t="s">
        <v>173</v>
      </c>
      <c r="K47" s="425"/>
      <c r="L47" s="435">
        <v>0</v>
      </c>
      <c r="M47" s="435"/>
      <c r="N47" s="436" t="str">
        <f t="shared" si="0"/>
        <v>Nevykazuje sa</v>
      </c>
      <c r="O47" s="437"/>
      <c r="P47" s="193"/>
    </row>
    <row r="48" spans="2:16" ht="28.5" customHeight="1" x14ac:dyDescent="0.25">
      <c r="B48" s="201"/>
      <c r="C48" s="429" t="s">
        <v>174</v>
      </c>
      <c r="D48" s="430"/>
      <c r="E48" s="430"/>
      <c r="F48" s="430"/>
      <c r="G48" s="430"/>
      <c r="H48" s="424">
        <f>ZMS!H27</f>
        <v>0</v>
      </c>
      <c r="I48" s="424"/>
      <c r="J48" s="425" t="s">
        <v>58</v>
      </c>
      <c r="K48" s="425"/>
      <c r="L48" s="435">
        <v>0</v>
      </c>
      <c r="M48" s="435"/>
      <c r="N48" s="436" t="str">
        <f t="shared" si="0"/>
        <v>Nevykazuje sa</v>
      </c>
      <c r="O48" s="437"/>
      <c r="P48" s="193"/>
    </row>
    <row r="49" spans="2:18" ht="28.5" customHeight="1" x14ac:dyDescent="0.25">
      <c r="B49" s="201"/>
      <c r="C49" s="429" t="s">
        <v>175</v>
      </c>
      <c r="D49" s="430"/>
      <c r="E49" s="430"/>
      <c r="F49" s="430"/>
      <c r="G49" s="430"/>
      <c r="H49" s="424">
        <f>ZMS!H28</f>
        <v>0</v>
      </c>
      <c r="I49" s="424"/>
      <c r="J49" s="425" t="s">
        <v>59</v>
      </c>
      <c r="K49" s="425"/>
      <c r="L49" s="435">
        <v>0</v>
      </c>
      <c r="M49" s="435"/>
      <c r="N49" s="436" t="str">
        <f t="shared" si="0"/>
        <v>Nevykazuje sa</v>
      </c>
      <c r="O49" s="437"/>
      <c r="P49" s="193"/>
    </row>
    <row r="50" spans="2:18" ht="28.5" customHeight="1" x14ac:dyDescent="0.25">
      <c r="B50" s="201"/>
      <c r="C50" s="429" t="s">
        <v>176</v>
      </c>
      <c r="D50" s="430"/>
      <c r="E50" s="430"/>
      <c r="F50" s="430"/>
      <c r="G50" s="430"/>
      <c r="H50" s="424">
        <f>ZMS!H29</f>
        <v>0</v>
      </c>
      <c r="I50" s="424"/>
      <c r="J50" s="425" t="s">
        <v>177</v>
      </c>
      <c r="K50" s="425"/>
      <c r="L50" s="435">
        <v>0</v>
      </c>
      <c r="M50" s="435"/>
      <c r="N50" s="436" t="str">
        <f t="shared" si="0"/>
        <v>Nevykazuje sa</v>
      </c>
      <c r="O50" s="437"/>
      <c r="P50" s="193"/>
    </row>
    <row r="51" spans="2:18" ht="28.5" customHeight="1" x14ac:dyDescent="0.25">
      <c r="B51" s="201"/>
      <c r="C51" s="429" t="s">
        <v>281</v>
      </c>
      <c r="D51" s="430"/>
      <c r="E51" s="430"/>
      <c r="F51" s="430"/>
      <c r="G51" s="430"/>
      <c r="H51" s="424">
        <f>ZMS!H30</f>
        <v>0</v>
      </c>
      <c r="I51" s="424"/>
      <c r="J51" s="425" t="s">
        <v>103</v>
      </c>
      <c r="K51" s="425"/>
      <c r="L51" s="435">
        <v>0</v>
      </c>
      <c r="M51" s="435"/>
      <c r="N51" s="436" t="str">
        <f t="shared" si="0"/>
        <v>Nevykazuje sa</v>
      </c>
      <c r="O51" s="437"/>
      <c r="P51" s="193"/>
    </row>
    <row r="52" spans="2:18" ht="28.5" customHeight="1" thickBot="1" x14ac:dyDescent="0.3">
      <c r="B52" s="201"/>
      <c r="C52" s="449" t="s">
        <v>178</v>
      </c>
      <c r="D52" s="450"/>
      <c r="E52" s="450"/>
      <c r="F52" s="450"/>
      <c r="G52" s="450"/>
      <c r="H52" s="466">
        <f>ZMS!H31</f>
        <v>0</v>
      </c>
      <c r="I52" s="466"/>
      <c r="J52" s="431" t="s">
        <v>179</v>
      </c>
      <c r="K52" s="431"/>
      <c r="L52" s="465">
        <v>0</v>
      </c>
      <c r="M52" s="465"/>
      <c r="N52" s="438" t="str">
        <f t="shared" si="0"/>
        <v>Nevykazuje sa</v>
      </c>
      <c r="O52" s="439"/>
      <c r="P52" s="193"/>
    </row>
    <row r="53" spans="2:18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8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8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3">
        <f>IFERROR((IF(N48&gt;1,1,N48)+IF(N49&gt;1,1,N49))/2,0)</f>
        <v>1</v>
      </c>
      <c r="P55" s="193"/>
    </row>
    <row r="56" spans="2:18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8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8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8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8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8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8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8" x14ac:dyDescent="0.25">
      <c r="B63" s="201"/>
      <c r="C63" s="459" t="s">
        <v>8</v>
      </c>
      <c r="D63" s="459"/>
      <c r="E63" s="459"/>
      <c r="F63" s="459"/>
      <c r="G63" s="79">
        <v>0</v>
      </c>
      <c r="H63" s="231" t="s">
        <v>58</v>
      </c>
      <c r="I63" s="426"/>
      <c r="J63" s="426"/>
      <c r="K63" s="426"/>
      <c r="L63" s="426"/>
      <c r="M63" s="426"/>
      <c r="N63" s="426"/>
      <c r="O63" s="426"/>
      <c r="P63" s="193"/>
      <c r="R63" s="81"/>
    </row>
    <row r="64" spans="2:18" x14ac:dyDescent="0.25">
      <c r="B64" s="201"/>
      <c r="C64" s="459" t="s">
        <v>25</v>
      </c>
      <c r="D64" s="459"/>
      <c r="E64" s="459"/>
      <c r="F64" s="459"/>
      <c r="G64" s="79">
        <v>0</v>
      </c>
      <c r="H64" s="231" t="s">
        <v>58</v>
      </c>
      <c r="I64" s="426"/>
      <c r="J64" s="426"/>
      <c r="K64" s="426"/>
      <c r="L64" s="426"/>
      <c r="M64" s="426"/>
      <c r="N64" s="426"/>
      <c r="O64" s="42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82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2"/>
      <c r="H72" s="463"/>
      <c r="I72" s="463"/>
      <c r="J72" s="463"/>
      <c r="K72" s="463"/>
      <c r="L72" s="463"/>
      <c r="M72" s="463"/>
      <c r="N72" s="463"/>
      <c r="O72" s="464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K73" s="197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84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2"/>
      <c r="H80" s="463"/>
      <c r="I80" s="463"/>
      <c r="J80" s="463"/>
      <c r="K80" s="463"/>
      <c r="L80" s="463"/>
      <c r="M80" s="463"/>
      <c r="N80" s="463"/>
      <c r="O80" s="464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2"/>
      <c r="H88" s="463"/>
      <c r="I88" s="463"/>
      <c r="J88" s="463"/>
      <c r="K88" s="463"/>
      <c r="L88" s="463"/>
      <c r="M88" s="463"/>
      <c r="N88" s="463"/>
      <c r="O88" s="464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7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7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2"/>
      <c r="H96" s="463"/>
      <c r="I96" s="463"/>
      <c r="J96" s="463"/>
      <c r="K96" s="463"/>
      <c r="L96" s="463"/>
      <c r="M96" s="463"/>
      <c r="N96" s="463"/>
      <c r="O96" s="464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6" t="s">
        <v>8</v>
      </c>
      <c r="D105" s="457"/>
      <c r="E105" s="457"/>
      <c r="F105" s="457"/>
      <c r="G105" s="245" t="e">
        <f>IF(G73="nie",SUM(D77:O77),SUM(D76:O76))*O23</f>
        <v>#VALUE!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85"/>
    </row>
    <row r="106" spans="2:19" x14ac:dyDescent="0.25">
      <c r="B106" s="201"/>
      <c r="C106" s="458" t="s">
        <v>9</v>
      </c>
      <c r="D106" s="459"/>
      <c r="E106" s="459"/>
      <c r="F106" s="459"/>
      <c r="G106" s="247" t="e">
        <f>IF(G81="nie",SUM(D85:O85),SUM(D84:O84))*O23</f>
        <v>#VALUE!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85"/>
    </row>
    <row r="107" spans="2:19" x14ac:dyDescent="0.25">
      <c r="B107" s="201"/>
      <c r="C107" s="458" t="s">
        <v>21</v>
      </c>
      <c r="D107" s="459"/>
      <c r="E107" s="459"/>
      <c r="F107" s="459"/>
      <c r="G107" s="247" t="e">
        <f>IF(G89="nie",SUM(D93:O93),SUM(D92:O92))*O23</f>
        <v>#VALUE!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86"/>
      <c r="S107" s="86"/>
    </row>
    <row r="108" spans="2:19" ht="15.75" thickBot="1" x14ac:dyDescent="0.3">
      <c r="B108" s="201"/>
      <c r="C108" s="460" t="s">
        <v>40</v>
      </c>
      <c r="D108" s="461"/>
      <c r="E108" s="461"/>
      <c r="F108" s="461"/>
      <c r="G108" s="249" t="e">
        <f>IF(G97="nie",SUM(D101:O101),SUM(D100:O100))*O23</f>
        <v>#VALUE!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87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E110" s="197"/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3" t="s">
        <v>73</v>
      </c>
      <c r="D114" s="454"/>
      <c r="E114" s="454"/>
      <c r="F114" s="455"/>
      <c r="G114" s="473" t="s">
        <v>184</v>
      </c>
      <c r="H114" s="455"/>
      <c r="I114" s="473" t="s">
        <v>74</v>
      </c>
      <c r="J114" s="455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51">
        <v>0</v>
      </c>
      <c r="H115" s="452"/>
      <c r="I115" s="471" t="e">
        <f>(G115-G105)/(0.93*0.99*0.4)</f>
        <v>#VALUE!</v>
      </c>
      <c r="J115" s="472"/>
      <c r="K115" s="256" t="s">
        <v>58</v>
      </c>
      <c r="L115" s="257"/>
      <c r="M115" s="197"/>
      <c r="N115" s="197"/>
      <c r="O115" s="197"/>
      <c r="P115" s="193"/>
    </row>
    <row r="116" spans="2:16" ht="15.75" thickBot="1" x14ac:dyDescent="0.3">
      <c r="B116" s="201"/>
      <c r="C116" s="474" t="s">
        <v>9</v>
      </c>
      <c r="D116" s="475"/>
      <c r="E116" s="475"/>
      <c r="F116" s="476"/>
      <c r="G116" s="451">
        <v>0</v>
      </c>
      <c r="H116" s="452"/>
      <c r="I116" s="471" t="e">
        <f>(G116-G106)/(0.99*0.985)</f>
        <v>#VALUE!</v>
      </c>
      <c r="J116" s="472"/>
      <c r="K116" s="256" t="s">
        <v>58</v>
      </c>
      <c r="L116" s="197"/>
      <c r="M116" s="197"/>
      <c r="N116" s="197"/>
      <c r="O116" s="197"/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51">
        <v>0</v>
      </c>
      <c r="H117" s="452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28" t="s">
        <v>185</v>
      </c>
      <c r="M117" s="428"/>
      <c r="N117" s="428"/>
      <c r="O117" s="406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51">
        <v>0</v>
      </c>
      <c r="H118" s="452"/>
      <c r="I118" s="446" t="e">
        <f>G118-G108</f>
        <v>#VALUE!</v>
      </c>
      <c r="J118" s="447"/>
      <c r="K118" s="258" t="s">
        <v>58</v>
      </c>
      <c r="L118" s="428"/>
      <c r="M118" s="428"/>
      <c r="N118" s="428"/>
      <c r="O118" s="407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7" t="s">
        <v>223</v>
      </c>
      <c r="D122" s="427"/>
      <c r="E122" s="427"/>
      <c r="F122" s="427" t="s">
        <v>54</v>
      </c>
      <c r="G122" s="427"/>
      <c r="H122" s="259" t="s">
        <v>269</v>
      </c>
      <c r="I122" s="427" t="s">
        <v>224</v>
      </c>
      <c r="J122" s="427"/>
      <c r="K122" s="427"/>
      <c r="L122" s="197"/>
      <c r="M122" s="197"/>
      <c r="N122" s="197"/>
      <c r="O122" s="260"/>
      <c r="P122" s="193"/>
    </row>
    <row r="123" spans="2:16" x14ac:dyDescent="0.25">
      <c r="B123" s="201"/>
      <c r="C123" s="470">
        <v>0</v>
      </c>
      <c r="D123" s="470"/>
      <c r="E123" s="470"/>
      <c r="F123" s="425" t="s">
        <v>76</v>
      </c>
      <c r="G123" s="425"/>
      <c r="H123" s="261">
        <f>IFERROR(C123/H48,0)</f>
        <v>0</v>
      </c>
      <c r="I123" s="425" t="e">
        <f>L33*H123</f>
        <v>#VALUE!</v>
      </c>
      <c r="J123" s="425"/>
      <c r="K123" s="425"/>
      <c r="L123" s="197"/>
      <c r="M123" s="197"/>
      <c r="N123" s="197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E125" s="197"/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3" t="s">
        <v>72</v>
      </c>
      <c r="D129" s="434"/>
      <c r="E129" s="434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L129" s="197"/>
      <c r="M129" s="197"/>
      <c r="N129" s="197"/>
      <c r="O129" s="260"/>
      <c r="P129" s="193"/>
    </row>
    <row r="130" spans="2:16" ht="15.75" thickBot="1" x14ac:dyDescent="0.3">
      <c r="B130" s="201"/>
      <c r="C130" s="415">
        <v>0</v>
      </c>
      <c r="D130" s="416"/>
      <c r="E130" s="416"/>
      <c r="F130" s="418" t="s">
        <v>76</v>
      </c>
      <c r="G130" s="419"/>
      <c r="H130" s="264">
        <f>IFERROR(C130/H48,0)</f>
        <v>0</v>
      </c>
      <c r="I130" s="431" t="e">
        <f>L33*H130</f>
        <v>#VALUE!</v>
      </c>
      <c r="J130" s="418"/>
      <c r="K130" s="432"/>
      <c r="L130" s="197"/>
      <c r="M130" s="197"/>
      <c r="N130" s="197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3" t="s">
        <v>71</v>
      </c>
      <c r="D136" s="434"/>
      <c r="E136" s="434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L136" s="197"/>
      <c r="M136" s="197"/>
      <c r="N136" s="197"/>
      <c r="O136" s="260"/>
      <c r="P136" s="193"/>
    </row>
    <row r="137" spans="2:16" ht="15.75" thickBot="1" x14ac:dyDescent="0.3">
      <c r="B137" s="201"/>
      <c r="C137" s="415">
        <v>0</v>
      </c>
      <c r="D137" s="416"/>
      <c r="E137" s="416"/>
      <c r="F137" s="418" t="s">
        <v>76</v>
      </c>
      <c r="G137" s="419"/>
      <c r="H137" s="264">
        <f>IFERROR(C137/H48,0)</f>
        <v>0</v>
      </c>
      <c r="I137" s="431" t="e">
        <f>L33*H137</f>
        <v>#VALUE!</v>
      </c>
      <c r="J137" s="418"/>
      <c r="K137" s="432"/>
      <c r="L137" s="197"/>
      <c r="M137" s="197"/>
      <c r="N137" s="197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3" t="s">
        <v>225</v>
      </c>
      <c r="D143" s="434"/>
      <c r="E143" s="434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L143" s="197"/>
      <c r="M143" s="197"/>
      <c r="N143" s="197"/>
      <c r="O143" s="260"/>
      <c r="P143" s="193"/>
    </row>
    <row r="144" spans="2:16" ht="15.75" thickBot="1" x14ac:dyDescent="0.3">
      <c r="B144" s="201"/>
      <c r="C144" s="415">
        <v>0</v>
      </c>
      <c r="D144" s="416"/>
      <c r="E144" s="416"/>
      <c r="F144" s="418" t="s">
        <v>76</v>
      </c>
      <c r="G144" s="419"/>
      <c r="H144" s="264">
        <f>IFERROR(C144/H48,0)</f>
        <v>0</v>
      </c>
      <c r="I144" s="431" t="e">
        <f>L33*H144</f>
        <v>#VALUE!</v>
      </c>
      <c r="J144" s="418"/>
      <c r="K144" s="432"/>
      <c r="L144" s="197"/>
      <c r="M144" s="197"/>
      <c r="N144" s="197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272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283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284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292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270"/>
      <c r="F151" s="102"/>
      <c r="G151" s="10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C152" s="197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C153" s="197"/>
      <c r="D153" s="192"/>
      <c r="E153" s="197"/>
      <c r="F153" s="192"/>
      <c r="G153" s="192"/>
      <c r="H153" s="192"/>
      <c r="I153" s="192"/>
      <c r="J153" s="194"/>
      <c r="K153" s="192"/>
      <c r="L153" s="197"/>
      <c r="M153" s="192"/>
      <c r="N153" s="192"/>
      <c r="O153" s="192"/>
      <c r="P153" s="193"/>
    </row>
    <row r="154" spans="2:16" x14ac:dyDescent="0.25">
      <c r="B154" s="71"/>
      <c r="C154" s="66" t="s">
        <v>293</v>
      </c>
      <c r="D154" s="192"/>
      <c r="E154" s="197"/>
      <c r="F154" s="195" t="s">
        <v>295</v>
      </c>
      <c r="G154" s="195"/>
      <c r="H154" s="195"/>
      <c r="I154" s="192"/>
      <c r="J154" s="194"/>
      <c r="K154" s="192"/>
      <c r="L154" s="195" t="s">
        <v>29</v>
      </c>
      <c r="M154" s="195"/>
      <c r="N154" s="195"/>
      <c r="O154" s="195"/>
      <c r="P154" s="193"/>
    </row>
    <row r="155" spans="2:16" x14ac:dyDescent="0.25">
      <c r="B155" s="201"/>
      <c r="C155" s="192"/>
      <c r="D155" s="192"/>
      <c r="E155" s="197"/>
      <c r="F155" s="195" t="s">
        <v>26</v>
      </c>
      <c r="G155" s="195"/>
      <c r="H155" s="195"/>
      <c r="I155" s="192"/>
      <c r="J155" s="192"/>
      <c r="K155" s="192"/>
      <c r="L155" s="195" t="s">
        <v>26</v>
      </c>
      <c r="M155" s="195"/>
      <c r="N155" s="195"/>
      <c r="O155" s="195"/>
      <c r="P155" s="193"/>
    </row>
    <row r="156" spans="2:16" ht="15" customHeight="1" x14ac:dyDescent="0.25">
      <c r="B156" s="201"/>
      <c r="C156" s="197"/>
      <c r="D156" s="197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403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403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O160" s="260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nq+2rNd85zVIrVIP+UzmBnInfBK2BRzFGiyTUASEh65zk1HFCaY4f/zfideffr2z64LBi6rn9/TqwPVyG3/N2A==" saltValue="gC/t5oiOU+hq4m5rOWkf2A==" spinCount="100000" sheet="1" objects="1" scenarios="1" autoFilter="0"/>
  <mergeCells count="160">
    <mergeCell ref="L23:N23"/>
    <mergeCell ref="C129:E129"/>
    <mergeCell ref="C130:E130"/>
    <mergeCell ref="F129:G129"/>
    <mergeCell ref="F130:G130"/>
    <mergeCell ref="C136:E136"/>
    <mergeCell ref="F136:G136"/>
    <mergeCell ref="C122:E122"/>
    <mergeCell ref="C123:E123"/>
    <mergeCell ref="F122:G122"/>
    <mergeCell ref="F123:G123"/>
    <mergeCell ref="I115:J115"/>
    <mergeCell ref="I116:J116"/>
    <mergeCell ref="I117:J117"/>
    <mergeCell ref="I118:J118"/>
    <mergeCell ref="I114:J114"/>
    <mergeCell ref="C115:F115"/>
    <mergeCell ref="C116:F116"/>
    <mergeCell ref="C117:F117"/>
    <mergeCell ref="C118:F118"/>
    <mergeCell ref="G114:H114"/>
    <mergeCell ref="G115:H115"/>
    <mergeCell ref="G116:H116"/>
    <mergeCell ref="G117:H117"/>
    <mergeCell ref="G118:H118"/>
    <mergeCell ref="C114:F114"/>
    <mergeCell ref="C105:F105"/>
    <mergeCell ref="C106:F106"/>
    <mergeCell ref="C107:F107"/>
    <mergeCell ref="C108:F108"/>
    <mergeCell ref="C63:F63"/>
    <mergeCell ref="C64:F64"/>
    <mergeCell ref="C52:G52"/>
    <mergeCell ref="G72:O72"/>
    <mergeCell ref="G80:O80"/>
    <mergeCell ref="G88:O88"/>
    <mergeCell ref="G96:O96"/>
    <mergeCell ref="L52:M52"/>
    <mergeCell ref="H52:I52"/>
    <mergeCell ref="J30:K30"/>
    <mergeCell ref="C44:G44"/>
    <mergeCell ref="C45:G45"/>
    <mergeCell ref="C46:G46"/>
    <mergeCell ref="C47:G47"/>
    <mergeCell ref="C48:G48"/>
    <mergeCell ref="C34:G34"/>
    <mergeCell ref="C35:G35"/>
    <mergeCell ref="C36:G36"/>
    <mergeCell ref="C37:G37"/>
    <mergeCell ref="C38:G38"/>
    <mergeCell ref="J44:K44"/>
    <mergeCell ref="H45:I45"/>
    <mergeCell ref="H46:I46"/>
    <mergeCell ref="H47:I47"/>
    <mergeCell ref="H48:I48"/>
    <mergeCell ref="J48:K48"/>
    <mergeCell ref="J34:K34"/>
    <mergeCell ref="J35:K35"/>
    <mergeCell ref="J36:K36"/>
    <mergeCell ref="J37:K37"/>
    <mergeCell ref="J38:K38"/>
    <mergeCell ref="H31:I31"/>
    <mergeCell ref="L44:M44"/>
    <mergeCell ref="H44:I44"/>
    <mergeCell ref="L36:M36"/>
    <mergeCell ref="L37:M37"/>
    <mergeCell ref="L38:M38"/>
    <mergeCell ref="L31:M31"/>
    <mergeCell ref="L32:M32"/>
    <mergeCell ref="L33:M33"/>
    <mergeCell ref="L34:M34"/>
    <mergeCell ref="L35:M35"/>
    <mergeCell ref="H36:I36"/>
    <mergeCell ref="H37:I37"/>
    <mergeCell ref="H38:I38"/>
    <mergeCell ref="H32:I32"/>
    <mergeCell ref="H33:I33"/>
    <mergeCell ref="H34:I34"/>
    <mergeCell ref="H35:I35"/>
    <mergeCell ref="N50:O50"/>
    <mergeCell ref="N51:O51"/>
    <mergeCell ref="N52:O52"/>
    <mergeCell ref="L49:M49"/>
    <mergeCell ref="L50:M50"/>
    <mergeCell ref="L51:M51"/>
    <mergeCell ref="C29:G29"/>
    <mergeCell ref="C30:G30"/>
    <mergeCell ref="C31:G31"/>
    <mergeCell ref="C32:G32"/>
    <mergeCell ref="C33:G33"/>
    <mergeCell ref="N44:O44"/>
    <mergeCell ref="J45:K45"/>
    <mergeCell ref="J46:K46"/>
    <mergeCell ref="J47:K47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I123:K123"/>
    <mergeCell ref="I144:K144"/>
    <mergeCell ref="I137:K137"/>
    <mergeCell ref="I143:K143"/>
    <mergeCell ref="I130:K130"/>
    <mergeCell ref="I136:K136"/>
    <mergeCell ref="C137:E137"/>
    <mergeCell ref="F137:G137"/>
    <mergeCell ref="C143:E143"/>
    <mergeCell ref="J33:K33"/>
    <mergeCell ref="I63:O63"/>
    <mergeCell ref="I64:O64"/>
    <mergeCell ref="I122:K122"/>
    <mergeCell ref="I105:O105"/>
    <mergeCell ref="I107:O107"/>
    <mergeCell ref="I108:O108"/>
    <mergeCell ref="L117:N118"/>
    <mergeCell ref="C49:G49"/>
    <mergeCell ref="C50:G50"/>
    <mergeCell ref="C51:G51"/>
    <mergeCell ref="J49:K49"/>
    <mergeCell ref="J50:K50"/>
    <mergeCell ref="J51:K51"/>
    <mergeCell ref="J52:K52"/>
    <mergeCell ref="L45:M45"/>
    <mergeCell ref="L46:M46"/>
    <mergeCell ref="L47:M47"/>
    <mergeCell ref="L48:M48"/>
    <mergeCell ref="N45:O45"/>
    <mergeCell ref="N46:O46"/>
    <mergeCell ref="N47:O47"/>
    <mergeCell ref="N48:O48"/>
    <mergeCell ref="N49:O49"/>
    <mergeCell ref="D160:N160"/>
    <mergeCell ref="D157:O158"/>
    <mergeCell ref="C7:O9"/>
    <mergeCell ref="E66:O67"/>
    <mergeCell ref="O117:O118"/>
    <mergeCell ref="I129:K129"/>
    <mergeCell ref="I106:O106"/>
    <mergeCell ref="C25:O25"/>
    <mergeCell ref="C59:O59"/>
    <mergeCell ref="C11:O13"/>
    <mergeCell ref="C144:E144"/>
    <mergeCell ref="F143:G143"/>
    <mergeCell ref="F144:G144"/>
    <mergeCell ref="H29:I29"/>
    <mergeCell ref="J29:K29"/>
    <mergeCell ref="L29:M29"/>
    <mergeCell ref="N29:O29"/>
    <mergeCell ref="H30:I30"/>
    <mergeCell ref="L30:M30"/>
    <mergeCell ref="H49:I49"/>
    <mergeCell ref="H50:I50"/>
    <mergeCell ref="H51:I51"/>
    <mergeCell ref="J31:K31"/>
    <mergeCell ref="J32:K32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Číselníky!$C$2:$C$5</xm:f>
          </x14:formula1>
          <xm:sqref>I63:O64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1:AV161"/>
  <sheetViews>
    <sheetView showGridLines="0" topLeftCell="A49" zoomScale="90" zoomScaleNormal="90" workbookViewId="0">
      <selection activeCell="O69" sqref="O69"/>
    </sheetView>
  </sheetViews>
  <sheetFormatPr defaultColWidth="9.140625" defaultRowHeight="15" x14ac:dyDescent="0.25"/>
  <cols>
    <col min="1" max="1" width="0.85546875" style="69" customWidth="1"/>
    <col min="2" max="2" width="2.28515625" style="69" customWidth="1"/>
    <col min="3" max="3" width="21.5703125" style="69" customWidth="1"/>
    <col min="4" max="15" width="10.140625" style="69" customWidth="1"/>
    <col min="16" max="16" width="2.28515625" style="69" customWidth="1"/>
    <col min="17" max="17" width="5.7109375" style="69" customWidth="1"/>
    <col min="18" max="18" width="42" style="69" customWidth="1"/>
    <col min="19" max="19" width="10" style="69" customWidth="1"/>
    <col min="20" max="23" width="9.140625" style="69"/>
    <col min="24" max="24" width="9.42578125" style="69" bestFit="1" customWidth="1"/>
    <col min="25" max="25" width="9.42578125" style="69" customWidth="1"/>
    <col min="26" max="26" width="15.140625" style="69" customWidth="1"/>
    <col min="27" max="27" width="56.140625" style="69" customWidth="1"/>
    <col min="28" max="16384" width="9.140625" style="69"/>
  </cols>
  <sheetData>
    <row r="1" spans="2:48" ht="15.75" thickBot="1" x14ac:dyDescent="0.3"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T1" s="70"/>
      <c r="U1" s="70"/>
      <c r="V1" s="70"/>
      <c r="W1" s="70"/>
      <c r="X1" s="70"/>
      <c r="Y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70" t="s">
        <v>53</v>
      </c>
      <c r="S2" s="70" t="s">
        <v>55</v>
      </c>
      <c r="T2" s="70"/>
      <c r="U2" s="70" t="s">
        <v>7</v>
      </c>
      <c r="V2" s="70" t="s">
        <v>12</v>
      </c>
      <c r="W2" s="70" t="s">
        <v>13</v>
      </c>
      <c r="X2" s="70" t="s">
        <v>19</v>
      </c>
      <c r="Y2" s="70" t="s">
        <v>23</v>
      </c>
      <c r="Z2" s="70" t="s">
        <v>22</v>
      </c>
      <c r="AA2" s="70" t="s">
        <v>24</v>
      </c>
      <c r="AB2" s="70" t="s">
        <v>34</v>
      </c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72"/>
      <c r="S3" s="72"/>
      <c r="T3" s="73"/>
      <c r="V3" s="74"/>
      <c r="W3" s="75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72"/>
      <c r="S4" s="72"/>
      <c r="T4" s="73"/>
      <c r="V4" s="74"/>
      <c r="W4" s="75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73"/>
      <c r="S5" s="73"/>
      <c r="T5" s="73"/>
      <c r="W5" s="75"/>
      <c r="Z5" s="76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73"/>
      <c r="S6" s="77"/>
      <c r="T6" s="73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2:48" ht="15" customHeight="1" x14ac:dyDescent="0.25">
      <c r="B7" s="201"/>
      <c r="C7" s="479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  <c r="O7" s="479"/>
      <c r="P7" s="193"/>
      <c r="R7" s="73"/>
      <c r="S7" s="77"/>
      <c r="T7" s="73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</row>
    <row r="8" spans="2:48" x14ac:dyDescent="0.25">
      <c r="B8" s="201"/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193"/>
      <c r="S8" s="76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</row>
    <row r="9" spans="2:48" x14ac:dyDescent="0.25">
      <c r="B9" s="201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193"/>
      <c r="S9" s="76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76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76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76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76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76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76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76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76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76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</row>
    <row r="19" spans="2:48" x14ac:dyDescent="0.25">
      <c r="B19" s="201"/>
      <c r="C19" s="207" t="s">
        <v>4</v>
      </c>
      <c r="D19" s="192" t="str">
        <f>ZMS!D15</f>
        <v>OPKZP-PO4-SC431-2017-19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76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70" t="s">
        <v>11</v>
      </c>
      <c r="S22" s="70">
        <v>0.99</v>
      </c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273"/>
      <c r="H23" s="192"/>
      <c r="I23" s="108"/>
      <c r="J23" s="108"/>
      <c r="K23" s="108"/>
      <c r="L23" s="108"/>
      <c r="M23" s="108"/>
      <c r="N23" s="108"/>
      <c r="O23" s="108"/>
      <c r="P23" s="193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70" t="s">
        <v>10</v>
      </c>
      <c r="S28" s="70">
        <v>0.98499999999999999</v>
      </c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</row>
    <row r="29" spans="2:48" ht="60" customHeight="1" x14ac:dyDescent="0.25">
      <c r="B29" s="201"/>
      <c r="C29" s="44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</row>
    <row r="30" spans="2:48" ht="30" customHeight="1" x14ac:dyDescent="0.25">
      <c r="B30" s="201"/>
      <c r="C30" s="429" t="s">
        <v>62</v>
      </c>
      <c r="D30" s="430"/>
      <c r="E30" s="430"/>
      <c r="F30" s="430"/>
      <c r="G30" s="430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2" t="str">
        <f>IFERROR(IF(H30=0,"Nevykazuje sa",L30/H30),0)</f>
        <v>Nevykazuje sa</v>
      </c>
      <c r="O30" s="443"/>
      <c r="P30" s="193"/>
      <c r="R30" s="70" t="s">
        <v>31</v>
      </c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</row>
    <row r="31" spans="2:48" ht="30" customHeight="1" x14ac:dyDescent="0.25">
      <c r="B31" s="201"/>
      <c r="C31" s="429" t="s">
        <v>63</v>
      </c>
      <c r="D31" s="430"/>
      <c r="E31" s="430"/>
      <c r="F31" s="430"/>
      <c r="G31" s="430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2" t="str">
        <f>IFERROR(IF(H31=0,"Nevykazuje sa",L31/H31),0)</f>
        <v>Nevykazuje sa</v>
      </c>
      <c r="O31" s="443"/>
      <c r="P31" s="193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</row>
    <row r="32" spans="2:48" ht="30" customHeight="1" x14ac:dyDescent="0.25">
      <c r="B32" s="201"/>
      <c r="C32" s="429" t="s">
        <v>64</v>
      </c>
      <c r="D32" s="430"/>
      <c r="E32" s="430"/>
      <c r="F32" s="430"/>
      <c r="G32" s="430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2" t="str">
        <f>IFERROR(IF(H32=0,"Nevykazuje sa",L32/H32),0)</f>
        <v>Nevykazuje sa</v>
      </c>
      <c r="O32" s="443"/>
      <c r="P32" s="193"/>
    </row>
    <row r="33" spans="2:16" ht="30" customHeight="1" x14ac:dyDescent="0.25">
      <c r="B33" s="201"/>
      <c r="C33" s="429" t="s">
        <v>65</v>
      </c>
      <c r="D33" s="430"/>
      <c r="E33" s="430"/>
      <c r="F33" s="430"/>
      <c r="G33" s="430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42" t="s">
        <v>180</v>
      </c>
      <c r="O33" s="443"/>
      <c r="P33" s="193"/>
    </row>
    <row r="34" spans="2:16" ht="30" customHeight="1" x14ac:dyDescent="0.25">
      <c r="B34" s="201"/>
      <c r="C34" s="429" t="s">
        <v>66</v>
      </c>
      <c r="D34" s="430"/>
      <c r="E34" s="430"/>
      <c r="F34" s="430"/>
      <c r="G34" s="430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2" t="str">
        <f>IFERROR(IF(H34=0,"Nevykazuje sa",L34/H34),0)</f>
        <v>Nevykazuje sa</v>
      </c>
      <c r="O34" s="443"/>
      <c r="P34" s="193"/>
    </row>
    <row r="35" spans="2:16" ht="15" customHeight="1" x14ac:dyDescent="0.25">
      <c r="B35" s="201"/>
      <c r="C35" s="429" t="s">
        <v>78</v>
      </c>
      <c r="D35" s="430"/>
      <c r="E35" s="430"/>
      <c r="F35" s="430"/>
      <c r="G35" s="430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2" t="str">
        <f>IFERROR(IF(H35=0,"Nevykazuje sa",L35/H35),0)</f>
        <v>Nevykazuje sa</v>
      </c>
      <c r="O35" s="443"/>
      <c r="P35" s="193"/>
    </row>
    <row r="36" spans="2:16" ht="15" customHeight="1" x14ac:dyDescent="0.25">
      <c r="B36" s="201"/>
      <c r="C36" s="429" t="s">
        <v>67</v>
      </c>
      <c r="D36" s="430"/>
      <c r="E36" s="430"/>
      <c r="F36" s="430"/>
      <c r="G36" s="430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2" t="str">
        <f>IFERROR(IF(H36=0,"Nevykazuje sa",L36/H36),0)</f>
        <v>Nevykazuje sa</v>
      </c>
      <c r="O36" s="443"/>
      <c r="P36" s="193"/>
    </row>
    <row r="37" spans="2:16" ht="19.5" customHeight="1" x14ac:dyDescent="0.25">
      <c r="B37" s="201"/>
      <c r="C37" s="429" t="s">
        <v>79</v>
      </c>
      <c r="D37" s="430"/>
      <c r="E37" s="430"/>
      <c r="F37" s="430"/>
      <c r="G37" s="430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2" t="str">
        <f>IFERROR(IF(H37=0,"Nevykazuje sa",L37/H37),0)</f>
        <v>Nevykazuje sa</v>
      </c>
      <c r="O37" s="443"/>
      <c r="P37" s="193"/>
    </row>
    <row r="38" spans="2:16" ht="30" customHeight="1" thickBot="1" x14ac:dyDescent="0.3">
      <c r="B38" s="201"/>
      <c r="C38" s="449" t="s">
        <v>68</v>
      </c>
      <c r="D38" s="450"/>
      <c r="E38" s="450"/>
      <c r="F38" s="450"/>
      <c r="G38" s="450"/>
      <c r="H38" s="448">
        <f>'1.NMS'!H38:I38</f>
        <v>0</v>
      </c>
      <c r="I38" s="448"/>
      <c r="J38" s="431" t="s">
        <v>59</v>
      </c>
      <c r="K38" s="431"/>
      <c r="L38" s="480">
        <f>IFERROR((I115+I116+I117+I118)*1000,"Vyplň bunku O117")</f>
        <v>0</v>
      </c>
      <c r="M38" s="480"/>
      <c r="N38" s="444" t="str">
        <f>IFERROR(IF(H38=0,"Nevykazuje sa",L38/H38),0)</f>
        <v>Nevykazuje sa</v>
      </c>
      <c r="O38" s="445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1"/>
      <c r="P44" s="193"/>
    </row>
    <row r="45" spans="2:16" ht="28.5" customHeight="1" x14ac:dyDescent="0.25">
      <c r="B45" s="201"/>
      <c r="C45" s="429" t="s">
        <v>170</v>
      </c>
      <c r="D45" s="430"/>
      <c r="E45" s="430"/>
      <c r="F45" s="430"/>
      <c r="G45" s="430"/>
      <c r="H45" s="424">
        <f>ZMS!H24</f>
        <v>0</v>
      </c>
      <c r="I45" s="424"/>
      <c r="J45" s="425" t="s">
        <v>94</v>
      </c>
      <c r="K45" s="425"/>
      <c r="L45" s="435"/>
      <c r="M45" s="435"/>
      <c r="N45" s="436" t="str">
        <f t="shared" ref="N45:N52" si="0">IFERROR(IF(H45=0,"Nevykazuje sa",L45/H45),0)</f>
        <v>Nevykazuje sa</v>
      </c>
      <c r="O45" s="437"/>
      <c r="P45" s="193"/>
    </row>
    <row r="46" spans="2:16" ht="28.5" customHeight="1" x14ac:dyDescent="0.25">
      <c r="B46" s="201"/>
      <c r="C46" s="429" t="s">
        <v>171</v>
      </c>
      <c r="D46" s="430"/>
      <c r="E46" s="430"/>
      <c r="F46" s="430"/>
      <c r="G46" s="430"/>
      <c r="H46" s="424">
        <f>ZMS!H25</f>
        <v>0</v>
      </c>
      <c r="I46" s="424"/>
      <c r="J46" s="425" t="s">
        <v>94</v>
      </c>
      <c r="K46" s="425"/>
      <c r="L46" s="435"/>
      <c r="M46" s="435"/>
      <c r="N46" s="436" t="str">
        <f t="shared" si="0"/>
        <v>Nevykazuje sa</v>
      </c>
      <c r="O46" s="437"/>
      <c r="P46" s="193"/>
    </row>
    <row r="47" spans="2:16" ht="28.5" customHeight="1" x14ac:dyDescent="0.25">
      <c r="B47" s="201"/>
      <c r="C47" s="429" t="s">
        <v>172</v>
      </c>
      <c r="D47" s="430"/>
      <c r="E47" s="430"/>
      <c r="F47" s="430"/>
      <c r="G47" s="430"/>
      <c r="H47" s="424">
        <f>ZMS!H26</f>
        <v>0</v>
      </c>
      <c r="I47" s="424"/>
      <c r="J47" s="425" t="s">
        <v>173</v>
      </c>
      <c r="K47" s="425"/>
      <c r="L47" s="435"/>
      <c r="M47" s="435"/>
      <c r="N47" s="436" t="str">
        <f t="shared" si="0"/>
        <v>Nevykazuje sa</v>
      </c>
      <c r="O47" s="437"/>
      <c r="P47" s="193"/>
    </row>
    <row r="48" spans="2:16" ht="28.5" customHeight="1" x14ac:dyDescent="0.25">
      <c r="B48" s="201"/>
      <c r="C48" s="429" t="s">
        <v>174</v>
      </c>
      <c r="D48" s="430"/>
      <c r="E48" s="430"/>
      <c r="F48" s="430"/>
      <c r="G48" s="430"/>
      <c r="H48" s="424">
        <f>ZMS!H27</f>
        <v>0</v>
      </c>
      <c r="I48" s="424"/>
      <c r="J48" s="425" t="s">
        <v>58</v>
      </c>
      <c r="K48" s="425"/>
      <c r="L48" s="435"/>
      <c r="M48" s="435"/>
      <c r="N48" s="436" t="str">
        <f t="shared" si="0"/>
        <v>Nevykazuje sa</v>
      </c>
      <c r="O48" s="437"/>
      <c r="P48" s="193"/>
    </row>
    <row r="49" spans="2:16" ht="28.5" customHeight="1" x14ac:dyDescent="0.25">
      <c r="B49" s="201"/>
      <c r="C49" s="429" t="s">
        <v>175</v>
      </c>
      <c r="D49" s="430"/>
      <c r="E49" s="430"/>
      <c r="F49" s="430"/>
      <c r="G49" s="430"/>
      <c r="H49" s="424">
        <f>ZMS!H28</f>
        <v>0</v>
      </c>
      <c r="I49" s="424"/>
      <c r="J49" s="425" t="s">
        <v>59</v>
      </c>
      <c r="K49" s="425"/>
      <c r="L49" s="435"/>
      <c r="M49" s="435"/>
      <c r="N49" s="436" t="str">
        <f t="shared" si="0"/>
        <v>Nevykazuje sa</v>
      </c>
      <c r="O49" s="437"/>
      <c r="P49" s="193"/>
    </row>
    <row r="50" spans="2:16" ht="28.5" customHeight="1" x14ac:dyDescent="0.25">
      <c r="B50" s="201"/>
      <c r="C50" s="429" t="s">
        <v>176</v>
      </c>
      <c r="D50" s="430"/>
      <c r="E50" s="430"/>
      <c r="F50" s="430"/>
      <c r="G50" s="430"/>
      <c r="H50" s="424">
        <f>ZMS!H29</f>
        <v>0</v>
      </c>
      <c r="I50" s="424"/>
      <c r="J50" s="425" t="s">
        <v>177</v>
      </c>
      <c r="K50" s="425"/>
      <c r="L50" s="435"/>
      <c r="M50" s="435"/>
      <c r="N50" s="436" t="str">
        <f t="shared" si="0"/>
        <v>Nevykazuje sa</v>
      </c>
      <c r="O50" s="437"/>
      <c r="P50" s="193"/>
    </row>
    <row r="51" spans="2:16" ht="28.5" customHeight="1" x14ac:dyDescent="0.25">
      <c r="B51" s="201"/>
      <c r="C51" s="429" t="s">
        <v>281</v>
      </c>
      <c r="D51" s="430"/>
      <c r="E51" s="430"/>
      <c r="F51" s="430"/>
      <c r="G51" s="430"/>
      <c r="H51" s="424">
        <f>ZMS!H30</f>
        <v>0</v>
      </c>
      <c r="I51" s="424"/>
      <c r="J51" s="425" t="s">
        <v>103</v>
      </c>
      <c r="K51" s="425"/>
      <c r="L51" s="435"/>
      <c r="M51" s="435"/>
      <c r="N51" s="436" t="str">
        <f t="shared" si="0"/>
        <v>Nevykazuje sa</v>
      </c>
      <c r="O51" s="437"/>
      <c r="P51" s="193"/>
    </row>
    <row r="52" spans="2:16" ht="28.5" customHeight="1" thickBot="1" x14ac:dyDescent="0.3">
      <c r="B52" s="201"/>
      <c r="C52" s="449" t="s">
        <v>178</v>
      </c>
      <c r="D52" s="450"/>
      <c r="E52" s="450"/>
      <c r="F52" s="450"/>
      <c r="G52" s="450"/>
      <c r="H52" s="466">
        <f>ZMS!H31</f>
        <v>0</v>
      </c>
      <c r="I52" s="466"/>
      <c r="J52" s="431" t="s">
        <v>179</v>
      </c>
      <c r="K52" s="431"/>
      <c r="L52" s="435"/>
      <c r="M52" s="435"/>
      <c r="N52" s="438" t="str">
        <f t="shared" si="0"/>
        <v>Nevykazuje sa</v>
      </c>
      <c r="O52" s="439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3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9" t="s">
        <v>8</v>
      </c>
      <c r="D63" s="459"/>
      <c r="E63" s="459"/>
      <c r="F63" s="459"/>
      <c r="G63" s="79">
        <v>0</v>
      </c>
      <c r="H63" s="80" t="s">
        <v>58</v>
      </c>
      <c r="I63" s="426"/>
      <c r="J63" s="426"/>
      <c r="K63" s="426"/>
      <c r="L63" s="426"/>
      <c r="M63" s="426"/>
      <c r="N63" s="426"/>
      <c r="O63" s="426"/>
      <c r="P63" s="193"/>
    </row>
    <row r="64" spans="2:16" x14ac:dyDescent="0.25">
      <c r="B64" s="201"/>
      <c r="C64" s="459" t="s">
        <v>25</v>
      </c>
      <c r="D64" s="459"/>
      <c r="E64" s="459"/>
      <c r="F64" s="459"/>
      <c r="G64" s="79">
        <v>0</v>
      </c>
      <c r="H64" s="80" t="s">
        <v>58</v>
      </c>
      <c r="I64" s="426"/>
      <c r="J64" s="426"/>
      <c r="K64" s="426"/>
      <c r="L64" s="426"/>
      <c r="M64" s="426"/>
      <c r="N64" s="426"/>
      <c r="O64" s="42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82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2"/>
      <c r="H72" s="463"/>
      <c r="I72" s="463"/>
      <c r="J72" s="463"/>
      <c r="K72" s="463"/>
      <c r="L72" s="463"/>
      <c r="M72" s="463"/>
      <c r="N72" s="463"/>
      <c r="O72" s="464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K73" s="197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84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2"/>
      <c r="H80" s="463"/>
      <c r="I80" s="463"/>
      <c r="J80" s="463"/>
      <c r="K80" s="463"/>
      <c r="L80" s="463"/>
      <c r="M80" s="463"/>
      <c r="N80" s="463"/>
      <c r="O80" s="464"/>
      <c r="P80" s="193"/>
    </row>
    <row r="81" spans="2:17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7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7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7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7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7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  <c r="Q86" s="197"/>
    </row>
    <row r="87" spans="2:17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  <c r="Q87" s="197"/>
    </row>
    <row r="88" spans="2:17" ht="15.75" thickBot="1" x14ac:dyDescent="0.3">
      <c r="B88" s="201"/>
      <c r="C88" s="234" t="s">
        <v>259</v>
      </c>
      <c r="D88" s="235"/>
      <c r="E88" s="235"/>
      <c r="F88" s="236"/>
      <c r="G88" s="462"/>
      <c r="H88" s="463"/>
      <c r="I88" s="463"/>
      <c r="J88" s="463"/>
      <c r="K88" s="463"/>
      <c r="L88" s="463"/>
      <c r="M88" s="463"/>
      <c r="N88" s="463"/>
      <c r="O88" s="464"/>
      <c r="P88" s="193"/>
    </row>
    <row r="89" spans="2:17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7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7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7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7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7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7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7" ht="15.75" thickBot="1" x14ac:dyDescent="0.3">
      <c r="B96" s="201"/>
      <c r="C96" s="234" t="s">
        <v>259</v>
      </c>
      <c r="D96" s="235"/>
      <c r="E96" s="235"/>
      <c r="F96" s="236"/>
      <c r="G96" s="462"/>
      <c r="H96" s="463"/>
      <c r="I96" s="463"/>
      <c r="J96" s="463"/>
      <c r="K96" s="463"/>
      <c r="L96" s="463"/>
      <c r="M96" s="463"/>
      <c r="N96" s="463"/>
      <c r="O96" s="464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67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67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6" t="s">
        <v>8</v>
      </c>
      <c r="D105" s="457"/>
      <c r="E105" s="457"/>
      <c r="F105" s="457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85"/>
    </row>
    <row r="106" spans="2:19" x14ac:dyDescent="0.25">
      <c r="B106" s="201"/>
      <c r="C106" s="458" t="s">
        <v>9</v>
      </c>
      <c r="D106" s="459"/>
      <c r="E106" s="459"/>
      <c r="F106" s="459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85"/>
    </row>
    <row r="107" spans="2:19" x14ac:dyDescent="0.25">
      <c r="B107" s="201"/>
      <c r="C107" s="458" t="s">
        <v>21</v>
      </c>
      <c r="D107" s="459"/>
      <c r="E107" s="459"/>
      <c r="F107" s="459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86"/>
      <c r="S107" s="86"/>
    </row>
    <row r="108" spans="2:19" ht="15.75" thickBot="1" x14ac:dyDescent="0.3">
      <c r="B108" s="201"/>
      <c r="C108" s="460" t="s">
        <v>40</v>
      </c>
      <c r="D108" s="461"/>
      <c r="E108" s="461"/>
      <c r="F108" s="461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87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E110" s="197"/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3" t="s">
        <v>73</v>
      </c>
      <c r="D114" s="454"/>
      <c r="E114" s="454"/>
      <c r="F114" s="455"/>
      <c r="G114" s="473" t="s">
        <v>184</v>
      </c>
      <c r="H114" s="455"/>
      <c r="I114" s="473" t="s">
        <v>74</v>
      </c>
      <c r="J114" s="455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L115" s="197"/>
      <c r="M115" s="197"/>
      <c r="N115" s="197"/>
      <c r="O115" s="197"/>
      <c r="P115" s="193"/>
    </row>
    <row r="116" spans="2:16" ht="15.75" thickBot="1" x14ac:dyDescent="0.3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L116" s="197"/>
      <c r="M116" s="197"/>
      <c r="N116" s="197"/>
      <c r="O116" s="197"/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28" t="s">
        <v>185</v>
      </c>
      <c r="M117" s="428"/>
      <c r="N117" s="428"/>
      <c r="O117" s="406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6">
        <f>G118-G108</f>
        <v>0</v>
      </c>
      <c r="J118" s="447"/>
      <c r="K118" s="258" t="s">
        <v>58</v>
      </c>
      <c r="L118" s="428"/>
      <c r="M118" s="428"/>
      <c r="N118" s="428"/>
      <c r="O118" s="407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7" t="s">
        <v>223</v>
      </c>
      <c r="D122" s="427"/>
      <c r="E122" s="427"/>
      <c r="F122" s="427" t="s">
        <v>54</v>
      </c>
      <c r="G122" s="427"/>
      <c r="H122" s="259" t="s">
        <v>269</v>
      </c>
      <c r="I122" s="427" t="s">
        <v>224</v>
      </c>
      <c r="J122" s="427"/>
      <c r="K122" s="427"/>
      <c r="L122" s="197"/>
      <c r="M122" s="197"/>
      <c r="N122" s="197"/>
      <c r="O122" s="260"/>
      <c r="P122" s="193"/>
    </row>
    <row r="123" spans="2:16" x14ac:dyDescent="0.25">
      <c r="B123" s="201"/>
      <c r="C123" s="481">
        <f>'1.NMS'!$C$123</f>
        <v>0</v>
      </c>
      <c r="D123" s="481"/>
      <c r="E123" s="481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L123" s="197"/>
      <c r="M123" s="197"/>
      <c r="N123" s="197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E125" s="197"/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3" t="s">
        <v>72</v>
      </c>
      <c r="D129" s="434"/>
      <c r="E129" s="434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L129" s="197"/>
      <c r="M129" s="197"/>
      <c r="N129" s="197"/>
      <c r="O129" s="260"/>
      <c r="P129" s="193"/>
    </row>
    <row r="130" spans="2:16" ht="15.75" thickBot="1" x14ac:dyDescent="0.3">
      <c r="B130" s="201"/>
      <c r="C130" s="482">
        <f>'1.NMS'!$C$130</f>
        <v>0</v>
      </c>
      <c r="D130" s="483"/>
      <c r="E130" s="483"/>
      <c r="F130" s="418" t="s">
        <v>76</v>
      </c>
      <c r="G130" s="419"/>
      <c r="H130" s="264">
        <f>IFERROR(C130/H48,0)</f>
        <v>0</v>
      </c>
      <c r="I130" s="431">
        <f>L33*H130</f>
        <v>0</v>
      </c>
      <c r="J130" s="418"/>
      <c r="K130" s="432"/>
      <c r="L130" s="197"/>
      <c r="M130" s="197"/>
      <c r="N130" s="197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3" t="s">
        <v>71</v>
      </c>
      <c r="D136" s="434"/>
      <c r="E136" s="434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L136" s="197"/>
      <c r="M136" s="197"/>
      <c r="N136" s="197"/>
      <c r="O136" s="260"/>
      <c r="P136" s="193"/>
    </row>
    <row r="137" spans="2:16" ht="15.75" thickBot="1" x14ac:dyDescent="0.3">
      <c r="B137" s="201"/>
      <c r="C137" s="482">
        <f>'1.NMS'!$C$137</f>
        <v>0</v>
      </c>
      <c r="D137" s="483"/>
      <c r="E137" s="483"/>
      <c r="F137" s="418" t="s">
        <v>76</v>
      </c>
      <c r="G137" s="419"/>
      <c r="H137" s="264">
        <f>IFERROR(C137/H48,0)</f>
        <v>0</v>
      </c>
      <c r="I137" s="431">
        <f>L33*H137</f>
        <v>0</v>
      </c>
      <c r="J137" s="418"/>
      <c r="K137" s="432"/>
      <c r="L137" s="197"/>
      <c r="M137" s="197"/>
      <c r="N137" s="197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3" t="s">
        <v>225</v>
      </c>
      <c r="D143" s="434"/>
      <c r="E143" s="434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L143" s="197"/>
      <c r="M143" s="197"/>
      <c r="N143" s="197"/>
      <c r="O143" s="260"/>
      <c r="P143" s="193"/>
    </row>
    <row r="144" spans="2:16" ht="15.75" thickBot="1" x14ac:dyDescent="0.3">
      <c r="B144" s="201"/>
      <c r="C144" s="482">
        <f>'1.NMS'!$C$144</f>
        <v>0</v>
      </c>
      <c r="D144" s="483"/>
      <c r="E144" s="483"/>
      <c r="F144" s="418" t="s">
        <v>76</v>
      </c>
      <c r="G144" s="419"/>
      <c r="H144" s="264">
        <f>IFERROR(C144/H48,0)</f>
        <v>0</v>
      </c>
      <c r="I144" s="431">
        <f>L33*H144</f>
        <v>0</v>
      </c>
      <c r="J144" s="418"/>
      <c r="K144" s="432"/>
      <c r="L144" s="197"/>
      <c r="M144" s="197"/>
      <c r="N144" s="197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C152" s="197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C153" s="197"/>
      <c r="D153" s="192"/>
      <c r="E153" s="197"/>
      <c r="F153" s="197"/>
      <c r="G153" s="197"/>
      <c r="H153" s="197"/>
      <c r="I153" s="195"/>
      <c r="J153" s="195"/>
      <c r="K153" s="192"/>
      <c r="L153" s="197"/>
      <c r="M153" s="197"/>
      <c r="N153" s="195"/>
      <c r="O153" s="195"/>
      <c r="P153" s="193"/>
    </row>
    <row r="154" spans="2:16" x14ac:dyDescent="0.25">
      <c r="B154" s="201"/>
      <c r="C154" s="66" t="s">
        <v>294</v>
      </c>
      <c r="D154" s="192"/>
      <c r="E154" s="197"/>
      <c r="F154" s="197"/>
      <c r="G154" s="197"/>
      <c r="H154" s="195" t="s">
        <v>295</v>
      </c>
      <c r="I154" s="195"/>
      <c r="J154" s="195"/>
      <c r="K154" s="192"/>
      <c r="L154" s="197"/>
      <c r="M154" s="195" t="s">
        <v>29</v>
      </c>
      <c r="N154" s="195"/>
      <c r="O154" s="195"/>
      <c r="P154" s="193"/>
    </row>
    <row r="155" spans="2:16" x14ac:dyDescent="0.25">
      <c r="B155" s="7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71"/>
      <c r="C156" s="197"/>
      <c r="D156" s="192"/>
      <c r="E156" s="197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7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7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7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7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O160" s="197"/>
      <c r="P160" s="193"/>
    </row>
    <row r="161" spans="2:16" ht="15.75" thickBot="1" x14ac:dyDescent="0.3">
      <c r="B161" s="78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7h303pOoh7sHvZylgnqU7vpWKYWWlz46ZGNHkwBW51FI7S+GOMVxtYBFJg3wY7ds/RlAtG8KKk+V3tKQ8excoA==" saltValue="gXY3J59mHTgYZmluDqcTeA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B1:AV161"/>
  <sheetViews>
    <sheetView showGridLines="0" topLeftCell="A138" zoomScaleNormal="100" workbookViewId="0">
      <selection activeCell="R149" sqref="R149"/>
    </sheetView>
  </sheetViews>
  <sheetFormatPr defaultColWidth="9.140625" defaultRowHeight="15" x14ac:dyDescent="0.25"/>
  <cols>
    <col min="1" max="1" width="0.85546875" style="197" customWidth="1"/>
    <col min="2" max="2" width="2.28515625" style="197" customWidth="1"/>
    <col min="3" max="3" width="21.5703125" style="197" customWidth="1"/>
    <col min="4" max="15" width="10.140625" style="197" customWidth="1"/>
    <col min="16" max="16" width="2.28515625" style="197" customWidth="1"/>
    <col min="17" max="17" width="5.7109375" style="197" customWidth="1"/>
    <col min="18" max="18" width="42" style="197" customWidth="1"/>
    <col min="19" max="19" width="10" style="197" customWidth="1"/>
    <col min="20" max="23" width="9.140625" style="197"/>
    <col min="24" max="24" width="9.42578125" style="197" bestFit="1" customWidth="1"/>
    <col min="25" max="25" width="9.42578125" style="197" customWidth="1"/>
    <col min="26" max="26" width="15.140625" style="197" customWidth="1"/>
    <col min="27" max="27" width="56.140625" style="197" customWidth="1"/>
    <col min="28" max="16384" width="9.140625" style="197"/>
  </cols>
  <sheetData>
    <row r="1" spans="2:48" ht="15.75" thickBot="1" x14ac:dyDescent="0.3">
      <c r="T1" s="274"/>
      <c r="U1" s="274"/>
      <c r="V1" s="274"/>
      <c r="W1" s="274"/>
      <c r="X1" s="274"/>
      <c r="Y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274" t="s">
        <v>53</v>
      </c>
      <c r="S2" s="274" t="s">
        <v>55</v>
      </c>
      <c r="T2" s="274"/>
      <c r="U2" s="274" t="s">
        <v>7</v>
      </c>
      <c r="V2" s="274" t="s">
        <v>12</v>
      </c>
      <c r="W2" s="274" t="s">
        <v>13</v>
      </c>
      <c r="X2" s="274" t="s">
        <v>19</v>
      </c>
      <c r="Y2" s="274" t="s">
        <v>23</v>
      </c>
      <c r="Z2" s="274" t="s">
        <v>22</v>
      </c>
      <c r="AA2" s="274" t="s">
        <v>24</v>
      </c>
      <c r="AB2" s="274" t="s">
        <v>34</v>
      </c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275"/>
      <c r="S3" s="275"/>
      <c r="T3" s="257"/>
      <c r="V3" s="276"/>
      <c r="W3" s="277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275"/>
      <c r="S4" s="275"/>
      <c r="T4" s="257"/>
      <c r="V4" s="276"/>
      <c r="W4" s="277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257"/>
      <c r="S5" s="257"/>
      <c r="T5" s="257"/>
      <c r="W5" s="277"/>
      <c r="Z5" s="278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257"/>
      <c r="S6" s="279"/>
      <c r="T6" s="257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</row>
    <row r="7" spans="2:48" ht="15" customHeight="1" x14ac:dyDescent="0.25">
      <c r="B7" s="20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93"/>
      <c r="R7" s="257"/>
      <c r="S7" s="279"/>
      <c r="T7" s="257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</row>
    <row r="8" spans="2:48" x14ac:dyDescent="0.25">
      <c r="B8" s="20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93"/>
      <c r="S8" s="278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</row>
    <row r="9" spans="2:48" x14ac:dyDescent="0.25">
      <c r="B9" s="20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93"/>
      <c r="S9" s="278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278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278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278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278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278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278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278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278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278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</row>
    <row r="19" spans="2:48" x14ac:dyDescent="0.25">
      <c r="B19" s="201"/>
      <c r="C19" s="207" t="s">
        <v>4</v>
      </c>
      <c r="D19" s="192" t="str">
        <f>ZMS!D15</f>
        <v>OPKZP-PO4-SC431-2017-19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278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274" t="s">
        <v>11</v>
      </c>
      <c r="S22" s="274">
        <v>0.99</v>
      </c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91"/>
      <c r="H23" s="192"/>
      <c r="I23" s="108"/>
      <c r="J23" s="108"/>
      <c r="K23" s="108"/>
      <c r="L23" s="108"/>
      <c r="M23" s="108"/>
      <c r="N23" s="108"/>
      <c r="O23" s="108"/>
      <c r="P23" s="193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274" t="s">
        <v>10</v>
      </c>
      <c r="S28" s="274">
        <v>0.98499999999999999</v>
      </c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</row>
    <row r="29" spans="2:48" ht="60" customHeight="1" x14ac:dyDescent="0.25">
      <c r="B29" s="201"/>
      <c r="C29" s="44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</row>
    <row r="30" spans="2:48" ht="30" customHeight="1" x14ac:dyDescent="0.25">
      <c r="B30" s="201"/>
      <c r="C30" s="429" t="s">
        <v>62</v>
      </c>
      <c r="D30" s="430"/>
      <c r="E30" s="430"/>
      <c r="F30" s="430"/>
      <c r="G30" s="430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2" t="str">
        <f>IFERROR(IF(H30=0,"Nevykazuje sa",L30/H30),0)</f>
        <v>Nevykazuje sa</v>
      </c>
      <c r="O30" s="443"/>
      <c r="P30" s="193"/>
      <c r="R30" s="274" t="s">
        <v>31</v>
      </c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</row>
    <row r="31" spans="2:48" ht="30" customHeight="1" x14ac:dyDescent="0.25">
      <c r="B31" s="201"/>
      <c r="C31" s="429" t="s">
        <v>63</v>
      </c>
      <c r="D31" s="430"/>
      <c r="E31" s="430"/>
      <c r="F31" s="430"/>
      <c r="G31" s="430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2" t="str">
        <f>IFERROR(IF(H31=0,"Nevykazuje sa",L31/H31),0)</f>
        <v>Nevykazuje sa</v>
      </c>
      <c r="O31" s="443"/>
      <c r="P31" s="193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</row>
    <row r="32" spans="2:48" ht="30" customHeight="1" x14ac:dyDescent="0.25">
      <c r="B32" s="201"/>
      <c r="C32" s="429" t="s">
        <v>64</v>
      </c>
      <c r="D32" s="430"/>
      <c r="E32" s="430"/>
      <c r="F32" s="430"/>
      <c r="G32" s="430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2" t="str">
        <f>IFERROR(IF(H32=0,"Nevykazuje sa",L32/H32),0)</f>
        <v>Nevykazuje sa</v>
      </c>
      <c r="O32" s="443"/>
      <c r="P32" s="193"/>
    </row>
    <row r="33" spans="2:16" ht="30" customHeight="1" x14ac:dyDescent="0.25">
      <c r="B33" s="201"/>
      <c r="C33" s="429" t="s">
        <v>65</v>
      </c>
      <c r="D33" s="430"/>
      <c r="E33" s="430"/>
      <c r="F33" s="430"/>
      <c r="G33" s="430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42" t="s">
        <v>180</v>
      </c>
      <c r="O33" s="443"/>
      <c r="P33" s="193"/>
    </row>
    <row r="34" spans="2:16" x14ac:dyDescent="0.25">
      <c r="B34" s="201"/>
      <c r="C34" s="429" t="s">
        <v>66</v>
      </c>
      <c r="D34" s="430"/>
      <c r="E34" s="430"/>
      <c r="F34" s="430"/>
      <c r="G34" s="430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2" t="str">
        <f>IFERROR(IF(H34=0,"Nevykazuje sa",L34/H34),0)</f>
        <v>Nevykazuje sa</v>
      </c>
      <c r="O34" s="443"/>
      <c r="P34" s="193"/>
    </row>
    <row r="35" spans="2:16" ht="15" customHeight="1" x14ac:dyDescent="0.25">
      <c r="B35" s="201"/>
      <c r="C35" s="429" t="s">
        <v>78</v>
      </c>
      <c r="D35" s="430"/>
      <c r="E35" s="430"/>
      <c r="F35" s="430"/>
      <c r="G35" s="430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2" t="str">
        <f>IFERROR(IF(H35=0,"Nevykazuje sa",L35/H35),0)</f>
        <v>Nevykazuje sa</v>
      </c>
      <c r="O35" s="443"/>
      <c r="P35" s="193"/>
    </row>
    <row r="36" spans="2:16" ht="15" customHeight="1" x14ac:dyDescent="0.25">
      <c r="B36" s="201"/>
      <c r="C36" s="429" t="s">
        <v>67</v>
      </c>
      <c r="D36" s="430"/>
      <c r="E36" s="430"/>
      <c r="F36" s="430"/>
      <c r="G36" s="430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2" t="str">
        <f>IFERROR(IF(H36=0,"Nevykazuje sa",L36/H36),0)</f>
        <v>Nevykazuje sa</v>
      </c>
      <c r="O36" s="443"/>
      <c r="P36" s="193"/>
    </row>
    <row r="37" spans="2:16" ht="19.5" customHeight="1" x14ac:dyDescent="0.25">
      <c r="B37" s="201"/>
      <c r="C37" s="429" t="s">
        <v>79</v>
      </c>
      <c r="D37" s="430"/>
      <c r="E37" s="430"/>
      <c r="F37" s="430"/>
      <c r="G37" s="430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2" t="str">
        <f>IFERROR(IF(H37=0,"Nevykazuje sa",L37/H37),0)</f>
        <v>Nevykazuje sa</v>
      </c>
      <c r="O37" s="443"/>
      <c r="P37" s="193"/>
    </row>
    <row r="38" spans="2:16" ht="30" customHeight="1" thickBot="1" x14ac:dyDescent="0.3">
      <c r="B38" s="201"/>
      <c r="C38" s="449" t="s">
        <v>68</v>
      </c>
      <c r="D38" s="450"/>
      <c r="E38" s="450"/>
      <c r="F38" s="450"/>
      <c r="G38" s="450"/>
      <c r="H38" s="448">
        <f>'1.NMS'!H38:I38</f>
        <v>0</v>
      </c>
      <c r="I38" s="448"/>
      <c r="J38" s="431" t="s">
        <v>59</v>
      </c>
      <c r="K38" s="431"/>
      <c r="L38" s="480">
        <f>IFERROR((I115+I116+I117+I118)*1000,"Vyplň bunku O117")</f>
        <v>0</v>
      </c>
      <c r="M38" s="480"/>
      <c r="N38" s="444" t="str">
        <f>IFERROR(IF(H38=0,"Nevykazuje sa",L38/H38),0)</f>
        <v>Nevykazuje sa</v>
      </c>
      <c r="O38" s="445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8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1"/>
      <c r="P44" s="193"/>
    </row>
    <row r="45" spans="2:16" ht="28.5" customHeight="1" x14ac:dyDescent="0.25">
      <c r="B45" s="201"/>
      <c r="C45" s="429" t="s">
        <v>170</v>
      </c>
      <c r="D45" s="430"/>
      <c r="E45" s="430"/>
      <c r="F45" s="430"/>
      <c r="G45" s="430"/>
      <c r="H45" s="424">
        <f>ZMS!H24</f>
        <v>0</v>
      </c>
      <c r="I45" s="424"/>
      <c r="J45" s="425" t="s">
        <v>94</v>
      </c>
      <c r="K45" s="425"/>
      <c r="L45" s="435"/>
      <c r="M45" s="435"/>
      <c r="N45" s="436" t="str">
        <f t="shared" ref="N45:N52" si="0">IFERROR(IF(H45=0,"Nevykazuje sa",L45/H45),0)</f>
        <v>Nevykazuje sa</v>
      </c>
      <c r="O45" s="437"/>
      <c r="P45" s="193"/>
    </row>
    <row r="46" spans="2:16" ht="28.5" customHeight="1" x14ac:dyDescent="0.25">
      <c r="B46" s="201"/>
      <c r="C46" s="429" t="s">
        <v>171</v>
      </c>
      <c r="D46" s="430"/>
      <c r="E46" s="430"/>
      <c r="F46" s="430"/>
      <c r="G46" s="430"/>
      <c r="H46" s="424">
        <f>ZMS!H25</f>
        <v>0</v>
      </c>
      <c r="I46" s="424"/>
      <c r="J46" s="425" t="s">
        <v>94</v>
      </c>
      <c r="K46" s="425"/>
      <c r="L46" s="435"/>
      <c r="M46" s="435"/>
      <c r="N46" s="436" t="str">
        <f t="shared" si="0"/>
        <v>Nevykazuje sa</v>
      </c>
      <c r="O46" s="437"/>
      <c r="P46" s="193"/>
    </row>
    <row r="47" spans="2:16" ht="28.5" customHeight="1" x14ac:dyDescent="0.25">
      <c r="B47" s="201"/>
      <c r="C47" s="429" t="s">
        <v>172</v>
      </c>
      <c r="D47" s="430"/>
      <c r="E47" s="430"/>
      <c r="F47" s="430"/>
      <c r="G47" s="430"/>
      <c r="H47" s="424">
        <f>ZMS!H26</f>
        <v>0</v>
      </c>
      <c r="I47" s="424"/>
      <c r="J47" s="425" t="s">
        <v>173</v>
      </c>
      <c r="K47" s="425"/>
      <c r="L47" s="435"/>
      <c r="M47" s="435"/>
      <c r="N47" s="436" t="str">
        <f t="shared" si="0"/>
        <v>Nevykazuje sa</v>
      </c>
      <c r="O47" s="437"/>
      <c r="P47" s="193"/>
    </row>
    <row r="48" spans="2:16" ht="28.5" customHeight="1" x14ac:dyDescent="0.25">
      <c r="B48" s="201"/>
      <c r="C48" s="429" t="s">
        <v>174</v>
      </c>
      <c r="D48" s="430"/>
      <c r="E48" s="430"/>
      <c r="F48" s="430"/>
      <c r="G48" s="430"/>
      <c r="H48" s="424">
        <f>ZMS!H27</f>
        <v>0</v>
      </c>
      <c r="I48" s="424"/>
      <c r="J48" s="425" t="s">
        <v>58</v>
      </c>
      <c r="K48" s="425"/>
      <c r="L48" s="435"/>
      <c r="M48" s="435"/>
      <c r="N48" s="436" t="str">
        <f t="shared" si="0"/>
        <v>Nevykazuje sa</v>
      </c>
      <c r="O48" s="437"/>
      <c r="P48" s="193"/>
    </row>
    <row r="49" spans="2:16" ht="28.5" customHeight="1" x14ac:dyDescent="0.25">
      <c r="B49" s="201"/>
      <c r="C49" s="429" t="s">
        <v>175</v>
      </c>
      <c r="D49" s="430"/>
      <c r="E49" s="430"/>
      <c r="F49" s="430"/>
      <c r="G49" s="430"/>
      <c r="H49" s="424">
        <f>ZMS!H28</f>
        <v>0</v>
      </c>
      <c r="I49" s="424"/>
      <c r="J49" s="425" t="s">
        <v>59</v>
      </c>
      <c r="K49" s="425"/>
      <c r="L49" s="435"/>
      <c r="M49" s="435"/>
      <c r="N49" s="436" t="str">
        <f t="shared" si="0"/>
        <v>Nevykazuje sa</v>
      </c>
      <c r="O49" s="437"/>
      <c r="P49" s="193"/>
    </row>
    <row r="50" spans="2:16" ht="28.5" customHeight="1" x14ac:dyDescent="0.25">
      <c r="B50" s="201"/>
      <c r="C50" s="429" t="s">
        <v>176</v>
      </c>
      <c r="D50" s="430"/>
      <c r="E50" s="430"/>
      <c r="F50" s="430"/>
      <c r="G50" s="430"/>
      <c r="H50" s="424">
        <f>ZMS!H29</f>
        <v>0</v>
      </c>
      <c r="I50" s="424"/>
      <c r="J50" s="425" t="s">
        <v>177</v>
      </c>
      <c r="K50" s="425"/>
      <c r="L50" s="435"/>
      <c r="M50" s="435"/>
      <c r="N50" s="436" t="str">
        <f t="shared" si="0"/>
        <v>Nevykazuje sa</v>
      </c>
      <c r="O50" s="437"/>
      <c r="P50" s="193"/>
    </row>
    <row r="51" spans="2:16" ht="28.5" customHeight="1" x14ac:dyDescent="0.25">
      <c r="B51" s="201"/>
      <c r="C51" s="429" t="s">
        <v>281</v>
      </c>
      <c r="D51" s="430"/>
      <c r="E51" s="430"/>
      <c r="F51" s="430"/>
      <c r="G51" s="430"/>
      <c r="H51" s="424">
        <f>ZMS!H30</f>
        <v>0</v>
      </c>
      <c r="I51" s="424"/>
      <c r="J51" s="425" t="s">
        <v>103</v>
      </c>
      <c r="K51" s="425"/>
      <c r="L51" s="435"/>
      <c r="M51" s="435"/>
      <c r="N51" s="436" t="str">
        <f t="shared" si="0"/>
        <v>Nevykazuje sa</v>
      </c>
      <c r="O51" s="437"/>
      <c r="P51" s="193"/>
    </row>
    <row r="52" spans="2:16" ht="28.5" customHeight="1" thickBot="1" x14ac:dyDescent="0.3">
      <c r="B52" s="201"/>
      <c r="C52" s="449" t="s">
        <v>178</v>
      </c>
      <c r="D52" s="450"/>
      <c r="E52" s="450"/>
      <c r="F52" s="450"/>
      <c r="G52" s="450"/>
      <c r="H52" s="466">
        <f>ZMS!H31</f>
        <v>0</v>
      </c>
      <c r="I52" s="466"/>
      <c r="J52" s="431" t="s">
        <v>179</v>
      </c>
      <c r="K52" s="431"/>
      <c r="L52" s="435"/>
      <c r="M52" s="435"/>
      <c r="N52" s="438" t="str">
        <f t="shared" si="0"/>
        <v>Nevykazuje sa</v>
      </c>
      <c r="O52" s="439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8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80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36.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9" t="s">
        <v>8</v>
      </c>
      <c r="D63" s="459"/>
      <c r="E63" s="459"/>
      <c r="F63" s="459"/>
      <c r="G63" s="79">
        <v>0</v>
      </c>
      <c r="H63" s="231" t="s">
        <v>58</v>
      </c>
      <c r="I63" s="426"/>
      <c r="J63" s="426"/>
      <c r="K63" s="426"/>
      <c r="L63" s="426"/>
      <c r="M63" s="426"/>
      <c r="N63" s="426"/>
      <c r="O63" s="426"/>
      <c r="P63" s="193"/>
    </row>
    <row r="64" spans="2:16" x14ac:dyDescent="0.25">
      <c r="B64" s="201"/>
      <c r="C64" s="459" t="s">
        <v>25</v>
      </c>
      <c r="D64" s="459"/>
      <c r="E64" s="459"/>
      <c r="F64" s="459"/>
      <c r="G64" s="79">
        <v>0</v>
      </c>
      <c r="H64" s="231" t="s">
        <v>58</v>
      </c>
      <c r="I64" s="426"/>
      <c r="J64" s="426"/>
      <c r="K64" s="426"/>
      <c r="L64" s="426"/>
      <c r="M64" s="426"/>
      <c r="N64" s="426"/>
      <c r="O64" s="42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281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2"/>
      <c r="H72" s="463"/>
      <c r="I72" s="463"/>
      <c r="J72" s="463"/>
      <c r="K72" s="463"/>
      <c r="L72" s="463"/>
      <c r="M72" s="463"/>
      <c r="N72" s="463"/>
      <c r="O72" s="464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282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2"/>
      <c r="H80" s="463"/>
      <c r="I80" s="463"/>
      <c r="J80" s="463"/>
      <c r="K80" s="463"/>
      <c r="L80" s="463"/>
      <c r="M80" s="463"/>
      <c r="N80" s="463"/>
      <c r="O80" s="464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2"/>
      <c r="H88" s="463"/>
      <c r="I88" s="463"/>
      <c r="J88" s="463"/>
      <c r="K88" s="463"/>
      <c r="L88" s="463"/>
      <c r="M88" s="463"/>
      <c r="N88" s="463"/>
      <c r="O88" s="464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2"/>
      <c r="H96" s="463"/>
      <c r="I96" s="463"/>
      <c r="J96" s="463"/>
      <c r="K96" s="463"/>
      <c r="L96" s="463"/>
      <c r="M96" s="463"/>
      <c r="N96" s="463"/>
      <c r="O96" s="464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6" t="s">
        <v>8</v>
      </c>
      <c r="D105" s="457"/>
      <c r="E105" s="457"/>
      <c r="F105" s="457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283"/>
    </row>
    <row r="106" spans="2:19" x14ac:dyDescent="0.25">
      <c r="B106" s="201"/>
      <c r="C106" s="458" t="s">
        <v>9</v>
      </c>
      <c r="D106" s="459"/>
      <c r="E106" s="459"/>
      <c r="F106" s="459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283"/>
    </row>
    <row r="107" spans="2:19" x14ac:dyDescent="0.25">
      <c r="B107" s="201"/>
      <c r="C107" s="458" t="s">
        <v>21</v>
      </c>
      <c r="D107" s="459"/>
      <c r="E107" s="459"/>
      <c r="F107" s="459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284"/>
      <c r="S107" s="284"/>
    </row>
    <row r="108" spans="2:19" ht="15.75" thickBot="1" x14ac:dyDescent="0.3">
      <c r="B108" s="201"/>
      <c r="C108" s="460" t="s">
        <v>40</v>
      </c>
      <c r="D108" s="461"/>
      <c r="E108" s="461"/>
      <c r="F108" s="461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285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3" t="s">
        <v>73</v>
      </c>
      <c r="D114" s="454"/>
      <c r="E114" s="454"/>
      <c r="F114" s="455"/>
      <c r="G114" s="473" t="s">
        <v>184</v>
      </c>
      <c r="H114" s="455"/>
      <c r="I114" s="473" t="s">
        <v>74</v>
      </c>
      <c r="J114" s="455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P115" s="193"/>
    </row>
    <row r="116" spans="2:16" x14ac:dyDescent="0.25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28" t="s">
        <v>185</v>
      </c>
      <c r="M117" s="428"/>
      <c r="N117" s="428"/>
      <c r="O117" s="485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6">
        <f>G118-G108</f>
        <v>0</v>
      </c>
      <c r="J118" s="447"/>
      <c r="K118" s="258" t="s">
        <v>58</v>
      </c>
      <c r="L118" s="428"/>
      <c r="M118" s="428"/>
      <c r="N118" s="428"/>
      <c r="O118" s="485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7" t="s">
        <v>223</v>
      </c>
      <c r="D122" s="427"/>
      <c r="E122" s="427"/>
      <c r="F122" s="427" t="s">
        <v>54</v>
      </c>
      <c r="G122" s="427"/>
      <c r="H122" s="259" t="s">
        <v>269</v>
      </c>
      <c r="I122" s="427" t="s">
        <v>224</v>
      </c>
      <c r="J122" s="427"/>
      <c r="K122" s="427"/>
      <c r="O122" s="260"/>
      <c r="P122" s="193"/>
    </row>
    <row r="123" spans="2:16" x14ac:dyDescent="0.25">
      <c r="B123" s="201"/>
      <c r="C123" s="481">
        <f>'1.NMS'!$C$123</f>
        <v>0</v>
      </c>
      <c r="D123" s="481"/>
      <c r="E123" s="481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3" t="s">
        <v>72</v>
      </c>
      <c r="D129" s="434"/>
      <c r="E129" s="434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O129" s="260"/>
      <c r="P129" s="193"/>
    </row>
    <row r="130" spans="2:16" ht="15.75" thickBot="1" x14ac:dyDescent="0.3">
      <c r="B130" s="201"/>
      <c r="C130" s="482">
        <f>'1.NMS'!$C$130</f>
        <v>0</v>
      </c>
      <c r="D130" s="483"/>
      <c r="E130" s="483"/>
      <c r="F130" s="418" t="s">
        <v>76</v>
      </c>
      <c r="G130" s="419"/>
      <c r="H130" s="264">
        <f>IFERROR(C130/H48,0)</f>
        <v>0</v>
      </c>
      <c r="I130" s="431">
        <f>L33*H130</f>
        <v>0</v>
      </c>
      <c r="J130" s="418"/>
      <c r="K130" s="432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3" t="s">
        <v>71</v>
      </c>
      <c r="D136" s="434"/>
      <c r="E136" s="434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O136" s="260"/>
      <c r="P136" s="193"/>
    </row>
    <row r="137" spans="2:16" ht="15.75" thickBot="1" x14ac:dyDescent="0.3">
      <c r="B137" s="201"/>
      <c r="C137" s="482">
        <f>'1.NMS'!$C$137</f>
        <v>0</v>
      </c>
      <c r="D137" s="483"/>
      <c r="E137" s="483"/>
      <c r="F137" s="418" t="s">
        <v>76</v>
      </c>
      <c r="G137" s="419"/>
      <c r="H137" s="264">
        <f>IFERROR(C137/H48,0)</f>
        <v>0</v>
      </c>
      <c r="I137" s="431">
        <f>L33*H137</f>
        <v>0</v>
      </c>
      <c r="J137" s="418"/>
      <c r="K137" s="432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3" t="s">
        <v>225</v>
      </c>
      <c r="D143" s="434"/>
      <c r="E143" s="434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O143" s="260"/>
      <c r="P143" s="193"/>
    </row>
    <row r="144" spans="2:16" ht="15.75" thickBot="1" x14ac:dyDescent="0.3">
      <c r="B144" s="201"/>
      <c r="C144" s="482">
        <f>'1.NMS'!$C$144</f>
        <v>0</v>
      </c>
      <c r="D144" s="483"/>
      <c r="E144" s="483"/>
      <c r="F144" s="418" t="s">
        <v>76</v>
      </c>
      <c r="G144" s="419"/>
      <c r="H144" s="264">
        <f>IFERROR(C144/H48,0)</f>
        <v>0</v>
      </c>
      <c r="I144" s="431">
        <f>L33*H144</f>
        <v>0</v>
      </c>
      <c r="J144" s="418"/>
      <c r="K144" s="432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D153" s="192"/>
      <c r="I153" s="195"/>
      <c r="J153" s="195"/>
      <c r="K153" s="192"/>
      <c r="N153" s="195"/>
      <c r="O153" s="195"/>
      <c r="P153" s="193"/>
    </row>
    <row r="154" spans="2:16" x14ac:dyDescent="0.25">
      <c r="B154" s="201"/>
      <c r="C154" s="192" t="s">
        <v>294</v>
      </c>
      <c r="D154" s="192"/>
      <c r="H154" s="195" t="s">
        <v>295</v>
      </c>
      <c r="I154" s="195"/>
      <c r="J154" s="195"/>
      <c r="K154" s="192"/>
      <c r="M154" s="195" t="s">
        <v>29</v>
      </c>
      <c r="N154" s="195"/>
      <c r="O154" s="195"/>
      <c r="P154" s="193"/>
    </row>
    <row r="155" spans="2:16" x14ac:dyDescent="0.25">
      <c r="B155" s="20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201"/>
      <c r="D156" s="192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hycgeWtjNC1p1KRb2KLGGP4mDc00TZKzs3n39mI/4Am1OI464JgjYb7lMeZPdqol81M7v7KnAGCpoa5aaIzuDg==" saltValue="AIuRQy8y4sFpjq/chXaXWg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B1:AV161"/>
  <sheetViews>
    <sheetView showGridLines="0" zoomScaleNormal="100" workbookViewId="0">
      <selection activeCell="R118" sqref="R118"/>
    </sheetView>
  </sheetViews>
  <sheetFormatPr defaultColWidth="9.140625" defaultRowHeight="15" x14ac:dyDescent="0.25"/>
  <cols>
    <col min="1" max="1" width="0.85546875" style="197" customWidth="1"/>
    <col min="2" max="2" width="2.28515625" style="197" customWidth="1"/>
    <col min="3" max="3" width="21.5703125" style="197" customWidth="1"/>
    <col min="4" max="15" width="10.140625" style="197" customWidth="1"/>
    <col min="16" max="16" width="2.28515625" style="197" customWidth="1"/>
    <col min="17" max="17" width="5.7109375" style="197" customWidth="1"/>
    <col min="18" max="18" width="42" style="197" customWidth="1"/>
    <col min="19" max="19" width="10" style="197" customWidth="1"/>
    <col min="20" max="23" width="9.140625" style="197"/>
    <col min="24" max="24" width="9.42578125" style="197" bestFit="1" customWidth="1"/>
    <col min="25" max="25" width="9.42578125" style="197" customWidth="1"/>
    <col min="26" max="26" width="15.140625" style="197" customWidth="1"/>
    <col min="27" max="27" width="56.140625" style="197" customWidth="1"/>
    <col min="28" max="16384" width="9.140625" style="197"/>
  </cols>
  <sheetData>
    <row r="1" spans="2:48" ht="15.75" thickBot="1" x14ac:dyDescent="0.3">
      <c r="T1" s="274"/>
      <c r="U1" s="274"/>
      <c r="V1" s="274"/>
      <c r="W1" s="274"/>
      <c r="X1" s="274"/>
      <c r="Y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274" t="s">
        <v>53</v>
      </c>
      <c r="S2" s="274" t="s">
        <v>55</v>
      </c>
      <c r="T2" s="274"/>
      <c r="U2" s="274" t="s">
        <v>7</v>
      </c>
      <c r="V2" s="274" t="s">
        <v>12</v>
      </c>
      <c r="W2" s="274" t="s">
        <v>13</v>
      </c>
      <c r="X2" s="274" t="s">
        <v>19</v>
      </c>
      <c r="Y2" s="274" t="s">
        <v>23</v>
      </c>
      <c r="Z2" s="274" t="s">
        <v>22</v>
      </c>
      <c r="AA2" s="274" t="s">
        <v>24</v>
      </c>
      <c r="AB2" s="274" t="s">
        <v>34</v>
      </c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275"/>
      <c r="S3" s="275"/>
      <c r="T3" s="257"/>
      <c r="V3" s="276"/>
      <c r="W3" s="277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275"/>
      <c r="S4" s="275"/>
      <c r="T4" s="257"/>
      <c r="V4" s="276"/>
      <c r="W4" s="277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257"/>
      <c r="S5" s="257"/>
      <c r="T5" s="257"/>
      <c r="W5" s="277"/>
      <c r="Z5" s="278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257"/>
      <c r="S6" s="279"/>
      <c r="T6" s="257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</row>
    <row r="7" spans="2:48" ht="15" customHeight="1" x14ac:dyDescent="0.25">
      <c r="B7" s="20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93"/>
      <c r="R7" s="257"/>
      <c r="S7" s="279"/>
      <c r="T7" s="257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</row>
    <row r="8" spans="2:48" x14ac:dyDescent="0.25">
      <c r="B8" s="20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93"/>
      <c r="S8" s="278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</row>
    <row r="9" spans="2:48" x14ac:dyDescent="0.25">
      <c r="B9" s="20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93"/>
      <c r="S9" s="278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278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278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278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278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278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278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278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278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278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</row>
    <row r="19" spans="2:48" x14ac:dyDescent="0.25">
      <c r="B19" s="201"/>
      <c r="C19" s="207" t="s">
        <v>4</v>
      </c>
      <c r="D19" s="192" t="str">
        <f>ZMS!D15</f>
        <v>OPKZP-PO4-SC431-2017-19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278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274" t="s">
        <v>11</v>
      </c>
      <c r="S22" s="274">
        <v>0.99</v>
      </c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91"/>
      <c r="H23" s="192"/>
      <c r="I23" s="108"/>
      <c r="J23" s="108"/>
      <c r="K23" s="108"/>
      <c r="L23" s="108"/>
      <c r="M23" s="108"/>
      <c r="N23" s="108"/>
      <c r="O23" s="108"/>
      <c r="P23" s="193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274" t="s">
        <v>10</v>
      </c>
      <c r="S28" s="274">
        <v>0.98499999999999999</v>
      </c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</row>
    <row r="29" spans="2:48" ht="60" customHeight="1" x14ac:dyDescent="0.25">
      <c r="B29" s="201"/>
      <c r="C29" s="44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</row>
    <row r="30" spans="2:48" ht="30" customHeight="1" x14ac:dyDescent="0.25">
      <c r="B30" s="201"/>
      <c r="C30" s="429" t="s">
        <v>62</v>
      </c>
      <c r="D30" s="430"/>
      <c r="E30" s="430"/>
      <c r="F30" s="430"/>
      <c r="G30" s="430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2" t="str">
        <f>IFERROR(IF(H30=0,"Nevykazuje sa",L30/H30),0)</f>
        <v>Nevykazuje sa</v>
      </c>
      <c r="O30" s="443"/>
      <c r="P30" s="193"/>
      <c r="R30" s="274" t="s">
        <v>31</v>
      </c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</row>
    <row r="31" spans="2:48" ht="30" customHeight="1" x14ac:dyDescent="0.25">
      <c r="B31" s="201"/>
      <c r="C31" s="429" t="s">
        <v>63</v>
      </c>
      <c r="D31" s="430"/>
      <c r="E31" s="430"/>
      <c r="F31" s="430"/>
      <c r="G31" s="430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2" t="str">
        <f>IFERROR(IF(H31=0,"Nevykazuje sa",L31/H31),0)</f>
        <v>Nevykazuje sa</v>
      </c>
      <c r="O31" s="443"/>
      <c r="P31" s="193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</row>
    <row r="32" spans="2:48" ht="30" customHeight="1" x14ac:dyDescent="0.25">
      <c r="B32" s="201"/>
      <c r="C32" s="429" t="s">
        <v>64</v>
      </c>
      <c r="D32" s="430"/>
      <c r="E32" s="430"/>
      <c r="F32" s="430"/>
      <c r="G32" s="430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2" t="str">
        <f>IFERROR(IF(H32=0,"Nevykazuje sa",L32/H32),0)</f>
        <v>Nevykazuje sa</v>
      </c>
      <c r="O32" s="443"/>
      <c r="P32" s="193"/>
    </row>
    <row r="33" spans="2:16" ht="30" customHeight="1" x14ac:dyDescent="0.25">
      <c r="B33" s="201"/>
      <c r="C33" s="429" t="s">
        <v>65</v>
      </c>
      <c r="D33" s="430"/>
      <c r="E33" s="430"/>
      <c r="F33" s="430"/>
      <c r="G33" s="430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42" t="s">
        <v>180</v>
      </c>
      <c r="O33" s="443"/>
      <c r="P33" s="193"/>
    </row>
    <row r="34" spans="2:16" ht="30" customHeight="1" x14ac:dyDescent="0.25">
      <c r="B34" s="201"/>
      <c r="C34" s="429" t="s">
        <v>66</v>
      </c>
      <c r="D34" s="430"/>
      <c r="E34" s="430"/>
      <c r="F34" s="430"/>
      <c r="G34" s="430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2" t="str">
        <f>IFERROR(IF(H34=0,"Nevykazuje sa",L34/H34),0)</f>
        <v>Nevykazuje sa</v>
      </c>
      <c r="O34" s="443"/>
      <c r="P34" s="193"/>
    </row>
    <row r="35" spans="2:16" ht="15" customHeight="1" x14ac:dyDescent="0.25">
      <c r="B35" s="201"/>
      <c r="C35" s="429" t="s">
        <v>78</v>
      </c>
      <c r="D35" s="430"/>
      <c r="E35" s="430"/>
      <c r="F35" s="430"/>
      <c r="G35" s="430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2" t="str">
        <f>IFERROR(IF(H35=0,"Nevykazuje sa",L35/H35),0)</f>
        <v>Nevykazuje sa</v>
      </c>
      <c r="O35" s="443"/>
      <c r="P35" s="193"/>
    </row>
    <row r="36" spans="2:16" ht="15" customHeight="1" x14ac:dyDescent="0.25">
      <c r="B36" s="201"/>
      <c r="C36" s="429" t="s">
        <v>67</v>
      </c>
      <c r="D36" s="430"/>
      <c r="E36" s="430"/>
      <c r="F36" s="430"/>
      <c r="G36" s="430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2" t="str">
        <f>IFERROR(IF(H36=0,"Nevykazuje sa",L36/H36),0)</f>
        <v>Nevykazuje sa</v>
      </c>
      <c r="O36" s="443"/>
      <c r="P36" s="193"/>
    </row>
    <row r="37" spans="2:16" ht="19.5" customHeight="1" x14ac:dyDescent="0.25">
      <c r="B37" s="201"/>
      <c r="C37" s="429" t="s">
        <v>79</v>
      </c>
      <c r="D37" s="430"/>
      <c r="E37" s="430"/>
      <c r="F37" s="430"/>
      <c r="G37" s="430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2" t="str">
        <f>IFERROR(IF(H37=0,"Nevykazuje sa",L37/H37),0)</f>
        <v>Nevykazuje sa</v>
      </c>
      <c r="O37" s="443"/>
      <c r="P37" s="193"/>
    </row>
    <row r="38" spans="2:16" ht="30" customHeight="1" thickBot="1" x14ac:dyDescent="0.3">
      <c r="B38" s="201"/>
      <c r="C38" s="449" t="s">
        <v>68</v>
      </c>
      <c r="D38" s="450"/>
      <c r="E38" s="450"/>
      <c r="F38" s="450"/>
      <c r="G38" s="450"/>
      <c r="H38" s="448">
        <f>'1.NMS'!H38:I38</f>
        <v>0</v>
      </c>
      <c r="I38" s="448"/>
      <c r="J38" s="431" t="s">
        <v>59</v>
      </c>
      <c r="K38" s="431"/>
      <c r="L38" s="480">
        <f>IFERROR((I115+I116+I117+I118)*1000,"Vyplň bunku O117")</f>
        <v>0</v>
      </c>
      <c r="M38" s="480"/>
      <c r="N38" s="444" t="str">
        <f>IFERROR(IF(H38=0,"Nevykazuje sa",L38/H38),0)</f>
        <v>Nevykazuje sa</v>
      </c>
      <c r="O38" s="445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8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1"/>
      <c r="P44" s="193"/>
    </row>
    <row r="45" spans="2:16" ht="28.5" customHeight="1" x14ac:dyDescent="0.25">
      <c r="B45" s="201"/>
      <c r="C45" s="429" t="s">
        <v>170</v>
      </c>
      <c r="D45" s="430"/>
      <c r="E45" s="430"/>
      <c r="F45" s="430"/>
      <c r="G45" s="430"/>
      <c r="H45" s="424">
        <f>ZMS!H24</f>
        <v>0</v>
      </c>
      <c r="I45" s="424"/>
      <c r="J45" s="425" t="s">
        <v>94</v>
      </c>
      <c r="K45" s="425"/>
      <c r="L45" s="435"/>
      <c r="M45" s="435"/>
      <c r="N45" s="436" t="str">
        <f t="shared" ref="N45:N52" si="0">IFERROR(IF(H45=0,"Nevykazuje sa",L45/H45),0)</f>
        <v>Nevykazuje sa</v>
      </c>
      <c r="O45" s="437"/>
      <c r="P45" s="193"/>
    </row>
    <row r="46" spans="2:16" ht="28.5" customHeight="1" x14ac:dyDescent="0.25">
      <c r="B46" s="201"/>
      <c r="C46" s="429" t="s">
        <v>171</v>
      </c>
      <c r="D46" s="430"/>
      <c r="E46" s="430"/>
      <c r="F46" s="430"/>
      <c r="G46" s="430"/>
      <c r="H46" s="424">
        <f>ZMS!H25</f>
        <v>0</v>
      </c>
      <c r="I46" s="424"/>
      <c r="J46" s="425" t="s">
        <v>94</v>
      </c>
      <c r="K46" s="425"/>
      <c r="L46" s="435"/>
      <c r="M46" s="435"/>
      <c r="N46" s="436" t="str">
        <f t="shared" si="0"/>
        <v>Nevykazuje sa</v>
      </c>
      <c r="O46" s="437"/>
      <c r="P46" s="193"/>
    </row>
    <row r="47" spans="2:16" ht="28.5" customHeight="1" x14ac:dyDescent="0.25">
      <c r="B47" s="201"/>
      <c r="C47" s="429" t="s">
        <v>172</v>
      </c>
      <c r="D47" s="430"/>
      <c r="E47" s="430"/>
      <c r="F47" s="430"/>
      <c r="G47" s="430"/>
      <c r="H47" s="424">
        <f>ZMS!H26</f>
        <v>0</v>
      </c>
      <c r="I47" s="424"/>
      <c r="J47" s="425" t="s">
        <v>173</v>
      </c>
      <c r="K47" s="425"/>
      <c r="L47" s="435"/>
      <c r="M47" s="435"/>
      <c r="N47" s="436" t="str">
        <f t="shared" si="0"/>
        <v>Nevykazuje sa</v>
      </c>
      <c r="O47" s="437"/>
      <c r="P47" s="193"/>
    </row>
    <row r="48" spans="2:16" ht="28.5" customHeight="1" x14ac:dyDescent="0.25">
      <c r="B48" s="201"/>
      <c r="C48" s="429" t="s">
        <v>174</v>
      </c>
      <c r="D48" s="430"/>
      <c r="E48" s="430"/>
      <c r="F48" s="430"/>
      <c r="G48" s="430"/>
      <c r="H48" s="424">
        <f>ZMS!H27</f>
        <v>0</v>
      </c>
      <c r="I48" s="424"/>
      <c r="J48" s="425" t="s">
        <v>58</v>
      </c>
      <c r="K48" s="425"/>
      <c r="L48" s="435"/>
      <c r="M48" s="435"/>
      <c r="N48" s="436" t="str">
        <f t="shared" si="0"/>
        <v>Nevykazuje sa</v>
      </c>
      <c r="O48" s="437"/>
      <c r="P48" s="193"/>
    </row>
    <row r="49" spans="2:16" ht="28.5" customHeight="1" x14ac:dyDescent="0.25">
      <c r="B49" s="201"/>
      <c r="C49" s="429" t="s">
        <v>175</v>
      </c>
      <c r="D49" s="430"/>
      <c r="E49" s="430"/>
      <c r="F49" s="430"/>
      <c r="G49" s="430"/>
      <c r="H49" s="424">
        <f>ZMS!H28</f>
        <v>0</v>
      </c>
      <c r="I49" s="424"/>
      <c r="J49" s="425" t="s">
        <v>59</v>
      </c>
      <c r="K49" s="425"/>
      <c r="L49" s="435"/>
      <c r="M49" s="435"/>
      <c r="N49" s="436" t="str">
        <f t="shared" si="0"/>
        <v>Nevykazuje sa</v>
      </c>
      <c r="O49" s="437"/>
      <c r="P49" s="193"/>
    </row>
    <row r="50" spans="2:16" ht="28.5" customHeight="1" x14ac:dyDescent="0.25">
      <c r="B50" s="201"/>
      <c r="C50" s="429" t="s">
        <v>176</v>
      </c>
      <c r="D50" s="430"/>
      <c r="E50" s="430"/>
      <c r="F50" s="430"/>
      <c r="G50" s="430"/>
      <c r="H50" s="424">
        <f>ZMS!H29</f>
        <v>0</v>
      </c>
      <c r="I50" s="424"/>
      <c r="J50" s="425" t="s">
        <v>177</v>
      </c>
      <c r="K50" s="425"/>
      <c r="L50" s="435"/>
      <c r="M50" s="435"/>
      <c r="N50" s="436" t="str">
        <f t="shared" si="0"/>
        <v>Nevykazuje sa</v>
      </c>
      <c r="O50" s="437"/>
      <c r="P50" s="193"/>
    </row>
    <row r="51" spans="2:16" ht="28.5" customHeight="1" x14ac:dyDescent="0.25">
      <c r="B51" s="201"/>
      <c r="C51" s="429" t="s">
        <v>281</v>
      </c>
      <c r="D51" s="430"/>
      <c r="E51" s="430"/>
      <c r="F51" s="430"/>
      <c r="G51" s="430"/>
      <c r="H51" s="424">
        <f>ZMS!H30</f>
        <v>0</v>
      </c>
      <c r="I51" s="424"/>
      <c r="J51" s="425" t="s">
        <v>103</v>
      </c>
      <c r="K51" s="425"/>
      <c r="L51" s="435"/>
      <c r="M51" s="435"/>
      <c r="N51" s="436" t="str">
        <f t="shared" si="0"/>
        <v>Nevykazuje sa</v>
      </c>
      <c r="O51" s="437"/>
      <c r="P51" s="193"/>
    </row>
    <row r="52" spans="2:16" ht="28.5" customHeight="1" thickBot="1" x14ac:dyDescent="0.3">
      <c r="B52" s="201"/>
      <c r="C52" s="449" t="s">
        <v>178</v>
      </c>
      <c r="D52" s="450"/>
      <c r="E52" s="450"/>
      <c r="F52" s="450"/>
      <c r="G52" s="450"/>
      <c r="H52" s="466">
        <f>ZMS!H31</f>
        <v>0</v>
      </c>
      <c r="I52" s="466"/>
      <c r="J52" s="431" t="s">
        <v>179</v>
      </c>
      <c r="K52" s="431"/>
      <c r="L52" s="435"/>
      <c r="M52" s="435"/>
      <c r="N52" s="438" t="str">
        <f t="shared" si="0"/>
        <v>Nevykazuje sa</v>
      </c>
      <c r="O52" s="439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8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80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9" t="s">
        <v>8</v>
      </c>
      <c r="D63" s="459"/>
      <c r="E63" s="459"/>
      <c r="F63" s="459"/>
      <c r="G63" s="79">
        <v>0</v>
      </c>
      <c r="H63" s="231" t="s">
        <v>58</v>
      </c>
      <c r="I63" s="426"/>
      <c r="J63" s="426"/>
      <c r="K63" s="426"/>
      <c r="L63" s="426"/>
      <c r="M63" s="426"/>
      <c r="N63" s="426"/>
      <c r="O63" s="426"/>
      <c r="P63" s="193"/>
    </row>
    <row r="64" spans="2:16" x14ac:dyDescent="0.25">
      <c r="B64" s="201"/>
      <c r="C64" s="459" t="s">
        <v>25</v>
      </c>
      <c r="D64" s="459"/>
      <c r="E64" s="459"/>
      <c r="F64" s="459"/>
      <c r="G64" s="79">
        <v>0</v>
      </c>
      <c r="H64" s="231" t="s">
        <v>58</v>
      </c>
      <c r="I64" s="426"/>
      <c r="J64" s="426"/>
      <c r="K64" s="426"/>
      <c r="L64" s="426"/>
      <c r="M64" s="426"/>
      <c r="N64" s="426"/>
      <c r="O64" s="42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281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2"/>
      <c r="H72" s="463"/>
      <c r="I72" s="463"/>
      <c r="J72" s="463"/>
      <c r="K72" s="463"/>
      <c r="L72" s="463"/>
      <c r="M72" s="463"/>
      <c r="N72" s="463"/>
      <c r="O72" s="464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282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2"/>
      <c r="H80" s="463"/>
      <c r="I80" s="463"/>
      <c r="J80" s="463"/>
      <c r="K80" s="463"/>
      <c r="L80" s="463"/>
      <c r="M80" s="463"/>
      <c r="N80" s="463"/>
      <c r="O80" s="464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2"/>
      <c r="H88" s="463"/>
      <c r="I88" s="463"/>
      <c r="J88" s="463"/>
      <c r="K88" s="463"/>
      <c r="L88" s="463"/>
      <c r="M88" s="463"/>
      <c r="N88" s="463"/>
      <c r="O88" s="464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2"/>
      <c r="H96" s="463"/>
      <c r="I96" s="463"/>
      <c r="J96" s="463"/>
      <c r="K96" s="463"/>
      <c r="L96" s="463"/>
      <c r="M96" s="463"/>
      <c r="N96" s="463"/>
      <c r="O96" s="464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6" t="s">
        <v>8</v>
      </c>
      <c r="D105" s="457"/>
      <c r="E105" s="457"/>
      <c r="F105" s="457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283"/>
    </row>
    <row r="106" spans="2:19" x14ac:dyDescent="0.25">
      <c r="B106" s="201"/>
      <c r="C106" s="458" t="s">
        <v>9</v>
      </c>
      <c r="D106" s="459"/>
      <c r="E106" s="459"/>
      <c r="F106" s="459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283"/>
    </row>
    <row r="107" spans="2:19" x14ac:dyDescent="0.25">
      <c r="B107" s="201"/>
      <c r="C107" s="458" t="s">
        <v>21</v>
      </c>
      <c r="D107" s="459"/>
      <c r="E107" s="459"/>
      <c r="F107" s="459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284"/>
      <c r="S107" s="284"/>
    </row>
    <row r="108" spans="2:19" ht="15.75" thickBot="1" x14ac:dyDescent="0.3">
      <c r="B108" s="201"/>
      <c r="C108" s="460" t="s">
        <v>40</v>
      </c>
      <c r="D108" s="461"/>
      <c r="E108" s="461"/>
      <c r="F108" s="461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285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3" t="s">
        <v>73</v>
      </c>
      <c r="D114" s="454"/>
      <c r="E114" s="454"/>
      <c r="F114" s="455"/>
      <c r="G114" s="473" t="s">
        <v>184</v>
      </c>
      <c r="H114" s="455"/>
      <c r="I114" s="473" t="s">
        <v>74</v>
      </c>
      <c r="J114" s="455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P115" s="193"/>
    </row>
    <row r="116" spans="2:16" x14ac:dyDescent="0.25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28" t="s">
        <v>185</v>
      </c>
      <c r="M117" s="428"/>
      <c r="N117" s="428"/>
      <c r="O117" s="485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6">
        <f>G118-G108</f>
        <v>0</v>
      </c>
      <c r="J118" s="447"/>
      <c r="K118" s="258" t="s">
        <v>58</v>
      </c>
      <c r="L118" s="428"/>
      <c r="M118" s="428"/>
      <c r="N118" s="428"/>
      <c r="O118" s="485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7" t="s">
        <v>223</v>
      </c>
      <c r="D122" s="427"/>
      <c r="E122" s="427"/>
      <c r="F122" s="427" t="s">
        <v>54</v>
      </c>
      <c r="G122" s="427"/>
      <c r="H122" s="259" t="s">
        <v>269</v>
      </c>
      <c r="I122" s="427" t="s">
        <v>224</v>
      </c>
      <c r="J122" s="427"/>
      <c r="K122" s="427"/>
      <c r="O122" s="260"/>
      <c r="P122" s="193"/>
    </row>
    <row r="123" spans="2:16" x14ac:dyDescent="0.25">
      <c r="B123" s="201"/>
      <c r="C123" s="481">
        <f>'1.NMS'!$C$123</f>
        <v>0</v>
      </c>
      <c r="D123" s="481"/>
      <c r="E123" s="481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3" t="s">
        <v>72</v>
      </c>
      <c r="D129" s="434"/>
      <c r="E129" s="434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O129" s="260"/>
      <c r="P129" s="193"/>
    </row>
    <row r="130" spans="2:16" ht="15.75" thickBot="1" x14ac:dyDescent="0.3">
      <c r="B130" s="201"/>
      <c r="C130" s="482">
        <f>'1.NMS'!$C$130</f>
        <v>0</v>
      </c>
      <c r="D130" s="483"/>
      <c r="E130" s="483"/>
      <c r="F130" s="418" t="s">
        <v>76</v>
      </c>
      <c r="G130" s="419"/>
      <c r="H130" s="264">
        <f>IFERROR(C130/H48,0)</f>
        <v>0</v>
      </c>
      <c r="I130" s="431">
        <f>L33*H130</f>
        <v>0</v>
      </c>
      <c r="J130" s="418"/>
      <c r="K130" s="432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3" t="s">
        <v>71</v>
      </c>
      <c r="D136" s="434"/>
      <c r="E136" s="434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O136" s="260"/>
      <c r="P136" s="193"/>
    </row>
    <row r="137" spans="2:16" ht="15.75" thickBot="1" x14ac:dyDescent="0.3">
      <c r="B137" s="201"/>
      <c r="C137" s="482">
        <f>'1.NMS'!$C$137</f>
        <v>0</v>
      </c>
      <c r="D137" s="483"/>
      <c r="E137" s="483"/>
      <c r="F137" s="418" t="s">
        <v>76</v>
      </c>
      <c r="G137" s="419"/>
      <c r="H137" s="264">
        <f>IFERROR(C137/H48,0)</f>
        <v>0</v>
      </c>
      <c r="I137" s="431">
        <f>L33*H137</f>
        <v>0</v>
      </c>
      <c r="J137" s="418"/>
      <c r="K137" s="432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3" t="s">
        <v>225</v>
      </c>
      <c r="D143" s="434"/>
      <c r="E143" s="434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O143" s="260"/>
      <c r="P143" s="193"/>
    </row>
    <row r="144" spans="2:16" ht="15.75" thickBot="1" x14ac:dyDescent="0.3">
      <c r="B144" s="201"/>
      <c r="C144" s="482">
        <f>'1.NMS'!$C$144</f>
        <v>0</v>
      </c>
      <c r="D144" s="483"/>
      <c r="E144" s="483"/>
      <c r="F144" s="418" t="s">
        <v>76</v>
      </c>
      <c r="G144" s="419"/>
      <c r="H144" s="264">
        <f>IFERROR(C144/H48,0)</f>
        <v>0</v>
      </c>
      <c r="I144" s="431">
        <f>L33*H144</f>
        <v>0</v>
      </c>
      <c r="J144" s="418"/>
      <c r="K144" s="432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D153" s="192"/>
      <c r="I153" s="195"/>
      <c r="J153" s="195"/>
      <c r="K153" s="192"/>
      <c r="N153" s="195"/>
      <c r="O153" s="195"/>
      <c r="P153" s="193"/>
    </row>
    <row r="154" spans="2:16" x14ac:dyDescent="0.25">
      <c r="B154" s="201"/>
      <c r="C154" s="192" t="s">
        <v>294</v>
      </c>
      <c r="D154" s="192"/>
      <c r="H154" s="195" t="s">
        <v>295</v>
      </c>
      <c r="I154" s="195"/>
      <c r="J154" s="195"/>
      <c r="K154" s="192"/>
      <c r="M154" s="195" t="s">
        <v>29</v>
      </c>
      <c r="N154" s="195"/>
      <c r="O154" s="195"/>
      <c r="P154" s="193"/>
    </row>
    <row r="155" spans="2:16" x14ac:dyDescent="0.25">
      <c r="B155" s="20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201"/>
      <c r="D156" s="192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6ia+NFUPib4hOUaVmj0ZTZ/nJ9Zkq4LUCK49lVLdm6zQsb0UQnOmD7PrSAndqj5CgaFTYL/0bxMYgQqOUteGQA==" saltValue="eb0AaF/WfryuUShX1xdWPw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B1:AV161"/>
  <sheetViews>
    <sheetView showGridLines="0" topLeftCell="A124" zoomScale="90" zoomScaleNormal="90" workbookViewId="0">
      <selection activeCell="C123" sqref="C123:E123"/>
    </sheetView>
  </sheetViews>
  <sheetFormatPr defaultColWidth="9.140625" defaultRowHeight="15" x14ac:dyDescent="0.25"/>
  <cols>
    <col min="1" max="1" width="0.85546875" style="197" customWidth="1"/>
    <col min="2" max="2" width="2.28515625" style="197" customWidth="1"/>
    <col min="3" max="3" width="21.5703125" style="197" customWidth="1"/>
    <col min="4" max="15" width="10.140625" style="197" customWidth="1"/>
    <col min="16" max="16" width="2.28515625" style="197" customWidth="1"/>
    <col min="17" max="17" width="5.7109375" style="197" customWidth="1"/>
    <col min="18" max="18" width="42" style="197" customWidth="1"/>
    <col min="19" max="19" width="10" style="197" customWidth="1"/>
    <col min="20" max="23" width="9.140625" style="197"/>
    <col min="24" max="24" width="9.42578125" style="197" bestFit="1" customWidth="1"/>
    <col min="25" max="25" width="9.42578125" style="197" customWidth="1"/>
    <col min="26" max="26" width="15.140625" style="197" customWidth="1"/>
    <col min="27" max="27" width="56.140625" style="197" customWidth="1"/>
    <col min="28" max="16384" width="9.140625" style="197"/>
  </cols>
  <sheetData>
    <row r="1" spans="2:48" ht="15.75" thickBot="1" x14ac:dyDescent="0.3">
      <c r="T1" s="274"/>
      <c r="U1" s="274"/>
      <c r="V1" s="274"/>
      <c r="W1" s="274"/>
      <c r="X1" s="274"/>
      <c r="Y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274" t="s">
        <v>53</v>
      </c>
      <c r="S2" s="274" t="s">
        <v>55</v>
      </c>
      <c r="T2" s="274"/>
      <c r="U2" s="274" t="s">
        <v>7</v>
      </c>
      <c r="V2" s="274" t="s">
        <v>12</v>
      </c>
      <c r="W2" s="274" t="s">
        <v>13</v>
      </c>
      <c r="X2" s="274" t="s">
        <v>19</v>
      </c>
      <c r="Y2" s="274" t="s">
        <v>23</v>
      </c>
      <c r="Z2" s="274" t="s">
        <v>22</v>
      </c>
      <c r="AA2" s="274" t="s">
        <v>24</v>
      </c>
      <c r="AB2" s="274" t="s">
        <v>34</v>
      </c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275"/>
      <c r="S3" s="275"/>
      <c r="T3" s="257"/>
      <c r="V3" s="276"/>
      <c r="W3" s="277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275"/>
      <c r="S4" s="275"/>
      <c r="T4" s="257"/>
      <c r="V4" s="276"/>
      <c r="W4" s="277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257"/>
      <c r="S5" s="257"/>
      <c r="T5" s="257"/>
      <c r="W5" s="277"/>
      <c r="Z5" s="278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257"/>
      <c r="S6" s="279"/>
      <c r="T6" s="257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</row>
    <row r="7" spans="2:48" ht="15" customHeight="1" x14ac:dyDescent="0.25">
      <c r="B7" s="20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93"/>
      <c r="R7" s="257"/>
      <c r="S7" s="279"/>
      <c r="T7" s="257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</row>
    <row r="8" spans="2:48" x14ac:dyDescent="0.25">
      <c r="B8" s="20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93"/>
      <c r="S8" s="278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</row>
    <row r="9" spans="2:48" x14ac:dyDescent="0.25">
      <c r="B9" s="20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93"/>
      <c r="S9" s="278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278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278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278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278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278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278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278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278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278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</row>
    <row r="19" spans="2:48" x14ac:dyDescent="0.25">
      <c r="B19" s="201"/>
      <c r="C19" s="207" t="s">
        <v>4</v>
      </c>
      <c r="D19" s="192" t="str">
        <f>ZMS!D15</f>
        <v>OPKZP-PO4-SC431-2017-19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278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274" t="s">
        <v>11</v>
      </c>
      <c r="S22" s="274">
        <v>0.99</v>
      </c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273"/>
      <c r="H23" s="192"/>
      <c r="I23" s="108"/>
      <c r="J23" s="108"/>
      <c r="K23" s="108"/>
      <c r="L23" s="108"/>
      <c r="M23" s="108"/>
      <c r="N23" s="108"/>
      <c r="O23" s="108"/>
      <c r="P23" s="193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274" t="s">
        <v>10</v>
      </c>
      <c r="S28" s="274">
        <v>0.98499999999999999</v>
      </c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</row>
    <row r="29" spans="2:48" ht="60" customHeight="1" x14ac:dyDescent="0.25">
      <c r="B29" s="201"/>
      <c r="C29" s="44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</row>
    <row r="30" spans="2:48" ht="30" customHeight="1" x14ac:dyDescent="0.25">
      <c r="B30" s="201"/>
      <c r="C30" s="429" t="s">
        <v>62</v>
      </c>
      <c r="D30" s="430"/>
      <c r="E30" s="430"/>
      <c r="F30" s="430"/>
      <c r="G30" s="430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2" t="str">
        <f>IFERROR(IF(H30=0,"Nevykazuje sa",L30/H30),0)</f>
        <v>Nevykazuje sa</v>
      </c>
      <c r="O30" s="443"/>
      <c r="P30" s="193"/>
      <c r="R30" s="274" t="s">
        <v>31</v>
      </c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</row>
    <row r="31" spans="2:48" ht="30" customHeight="1" x14ac:dyDescent="0.25">
      <c r="B31" s="201"/>
      <c r="C31" s="429" t="s">
        <v>63</v>
      </c>
      <c r="D31" s="430"/>
      <c r="E31" s="430"/>
      <c r="F31" s="430"/>
      <c r="G31" s="430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2" t="str">
        <f>IFERROR(IF(H31=0,"Nevykazuje sa",L31/H31),0)</f>
        <v>Nevykazuje sa</v>
      </c>
      <c r="O31" s="443"/>
      <c r="P31" s="193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</row>
    <row r="32" spans="2:48" ht="30" customHeight="1" x14ac:dyDescent="0.25">
      <c r="B32" s="201"/>
      <c r="C32" s="429" t="s">
        <v>64</v>
      </c>
      <c r="D32" s="430"/>
      <c r="E32" s="430"/>
      <c r="F32" s="430"/>
      <c r="G32" s="430"/>
      <c r="H32" s="422"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2" t="str">
        <f>IFERROR(IF(H32=0,"Nevykazuje sa",L32/H32),0)</f>
        <v>Nevykazuje sa</v>
      </c>
      <c r="O32" s="443"/>
      <c r="P32" s="193"/>
    </row>
    <row r="33" spans="2:16" ht="30" customHeight="1" x14ac:dyDescent="0.25">
      <c r="B33" s="201"/>
      <c r="C33" s="429" t="s">
        <v>65</v>
      </c>
      <c r="D33" s="430"/>
      <c r="E33" s="430"/>
      <c r="F33" s="430"/>
      <c r="G33" s="430"/>
      <c r="H33" s="422">
        <v>0</v>
      </c>
      <c r="I33" s="422"/>
      <c r="J33" s="425" t="s">
        <v>58</v>
      </c>
      <c r="K33" s="425"/>
      <c r="L33" s="423">
        <f>SUM(G105:G108)</f>
        <v>0</v>
      </c>
      <c r="M33" s="423"/>
      <c r="N33" s="442" t="s">
        <v>180</v>
      </c>
      <c r="O33" s="443"/>
      <c r="P33" s="193"/>
    </row>
    <row r="34" spans="2:16" ht="30" customHeight="1" x14ac:dyDescent="0.25">
      <c r="B34" s="201"/>
      <c r="C34" s="429" t="s">
        <v>66</v>
      </c>
      <c r="D34" s="430"/>
      <c r="E34" s="430"/>
      <c r="F34" s="430"/>
      <c r="G34" s="430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2" t="str">
        <f>IFERROR(IF(H34=0,"Nevykazuje sa",L34/H34),0)</f>
        <v>Nevykazuje sa</v>
      </c>
      <c r="O34" s="443"/>
      <c r="P34" s="193"/>
    </row>
    <row r="35" spans="2:16" ht="15" customHeight="1" x14ac:dyDescent="0.25">
      <c r="B35" s="201"/>
      <c r="C35" s="429" t="s">
        <v>78</v>
      </c>
      <c r="D35" s="430"/>
      <c r="E35" s="430"/>
      <c r="F35" s="430"/>
      <c r="G35" s="430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2" t="str">
        <f>IFERROR(IF(H35=0,"Nevykazuje sa",L35/H35),0)</f>
        <v>Nevykazuje sa</v>
      </c>
      <c r="O35" s="443"/>
      <c r="P35" s="193"/>
    </row>
    <row r="36" spans="2:16" ht="15" customHeight="1" x14ac:dyDescent="0.25">
      <c r="B36" s="201"/>
      <c r="C36" s="429" t="s">
        <v>67</v>
      </c>
      <c r="D36" s="430"/>
      <c r="E36" s="430"/>
      <c r="F36" s="430"/>
      <c r="G36" s="430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2" t="str">
        <f>IFERROR(IF(H36=0,"Nevykazuje sa",L36/H36),0)</f>
        <v>Nevykazuje sa</v>
      </c>
      <c r="O36" s="443"/>
      <c r="P36" s="193"/>
    </row>
    <row r="37" spans="2:16" ht="19.5" customHeight="1" x14ac:dyDescent="0.25">
      <c r="B37" s="201"/>
      <c r="C37" s="429" t="s">
        <v>79</v>
      </c>
      <c r="D37" s="430"/>
      <c r="E37" s="430"/>
      <c r="F37" s="430"/>
      <c r="G37" s="430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2" t="str">
        <f>IFERROR(IF(H37=0,"Nevykazuje sa",L37/H37),0)</f>
        <v>Nevykazuje sa</v>
      </c>
      <c r="O37" s="443"/>
      <c r="P37" s="193"/>
    </row>
    <row r="38" spans="2:16" ht="30" customHeight="1" thickBot="1" x14ac:dyDescent="0.3">
      <c r="B38" s="201"/>
      <c r="C38" s="449" t="s">
        <v>68</v>
      </c>
      <c r="D38" s="450"/>
      <c r="E38" s="450"/>
      <c r="F38" s="450"/>
      <c r="G38" s="450"/>
      <c r="H38" s="448">
        <f>'1.NMS'!H38:I38</f>
        <v>0</v>
      </c>
      <c r="I38" s="448"/>
      <c r="J38" s="431" t="s">
        <v>59</v>
      </c>
      <c r="K38" s="431"/>
      <c r="L38" s="480">
        <f>IFERROR((I115+I116+I117+I118)*1000,"Vyplň bunku O117")</f>
        <v>0</v>
      </c>
      <c r="M38" s="480"/>
      <c r="N38" s="444" t="str">
        <f>IFERROR(IF(H38=0,"Nevykazuje sa",L38/H38),0)</f>
        <v>Nevykazuje sa</v>
      </c>
      <c r="O38" s="445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8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1"/>
      <c r="P44" s="193"/>
    </row>
    <row r="45" spans="2:16" ht="28.5" customHeight="1" x14ac:dyDescent="0.25">
      <c r="B45" s="201"/>
      <c r="C45" s="429" t="s">
        <v>170</v>
      </c>
      <c r="D45" s="430"/>
      <c r="E45" s="430"/>
      <c r="F45" s="430"/>
      <c r="G45" s="430"/>
      <c r="H45" s="424">
        <f>ZMS!H24</f>
        <v>0</v>
      </c>
      <c r="I45" s="424"/>
      <c r="J45" s="425" t="s">
        <v>94</v>
      </c>
      <c r="K45" s="425"/>
      <c r="L45" s="435"/>
      <c r="M45" s="435"/>
      <c r="N45" s="436" t="str">
        <f t="shared" ref="N45:N52" si="0">IFERROR(IF(H45=0,"Nevykazuje sa",L45/H45),0)</f>
        <v>Nevykazuje sa</v>
      </c>
      <c r="O45" s="437"/>
      <c r="P45" s="193"/>
    </row>
    <row r="46" spans="2:16" ht="28.5" customHeight="1" x14ac:dyDescent="0.25">
      <c r="B46" s="201"/>
      <c r="C46" s="429" t="s">
        <v>171</v>
      </c>
      <c r="D46" s="430"/>
      <c r="E46" s="430"/>
      <c r="F46" s="430"/>
      <c r="G46" s="430"/>
      <c r="H46" s="424">
        <f>ZMS!H25</f>
        <v>0</v>
      </c>
      <c r="I46" s="424"/>
      <c r="J46" s="425" t="s">
        <v>94</v>
      </c>
      <c r="K46" s="425"/>
      <c r="L46" s="435"/>
      <c r="M46" s="435"/>
      <c r="N46" s="436" t="str">
        <f t="shared" si="0"/>
        <v>Nevykazuje sa</v>
      </c>
      <c r="O46" s="437"/>
      <c r="P46" s="193"/>
    </row>
    <row r="47" spans="2:16" ht="28.5" customHeight="1" x14ac:dyDescent="0.25">
      <c r="B47" s="201"/>
      <c r="C47" s="429" t="s">
        <v>172</v>
      </c>
      <c r="D47" s="430"/>
      <c r="E47" s="430"/>
      <c r="F47" s="430"/>
      <c r="G47" s="430"/>
      <c r="H47" s="424">
        <f>ZMS!H26</f>
        <v>0</v>
      </c>
      <c r="I47" s="424"/>
      <c r="J47" s="425" t="s">
        <v>173</v>
      </c>
      <c r="K47" s="425"/>
      <c r="L47" s="435"/>
      <c r="M47" s="435"/>
      <c r="N47" s="436" t="str">
        <f t="shared" si="0"/>
        <v>Nevykazuje sa</v>
      </c>
      <c r="O47" s="437"/>
      <c r="P47" s="193"/>
    </row>
    <row r="48" spans="2:16" ht="28.5" customHeight="1" x14ac:dyDescent="0.25">
      <c r="B48" s="201"/>
      <c r="C48" s="429" t="s">
        <v>174</v>
      </c>
      <c r="D48" s="430"/>
      <c r="E48" s="430"/>
      <c r="F48" s="430"/>
      <c r="G48" s="430"/>
      <c r="H48" s="424">
        <f>ZMS!H27</f>
        <v>0</v>
      </c>
      <c r="I48" s="424"/>
      <c r="J48" s="425" t="s">
        <v>58</v>
      </c>
      <c r="K48" s="425"/>
      <c r="L48" s="435"/>
      <c r="M48" s="435"/>
      <c r="N48" s="436" t="str">
        <f t="shared" si="0"/>
        <v>Nevykazuje sa</v>
      </c>
      <c r="O48" s="437"/>
      <c r="P48" s="193"/>
    </row>
    <row r="49" spans="2:16" ht="28.5" customHeight="1" x14ac:dyDescent="0.25">
      <c r="B49" s="201"/>
      <c r="C49" s="429" t="s">
        <v>175</v>
      </c>
      <c r="D49" s="430"/>
      <c r="E49" s="430"/>
      <c r="F49" s="430"/>
      <c r="G49" s="430"/>
      <c r="H49" s="424">
        <f>ZMS!H28</f>
        <v>0</v>
      </c>
      <c r="I49" s="424"/>
      <c r="J49" s="425" t="s">
        <v>59</v>
      </c>
      <c r="K49" s="425"/>
      <c r="L49" s="435"/>
      <c r="M49" s="435"/>
      <c r="N49" s="436" t="str">
        <f t="shared" si="0"/>
        <v>Nevykazuje sa</v>
      </c>
      <c r="O49" s="437"/>
      <c r="P49" s="193"/>
    </row>
    <row r="50" spans="2:16" ht="28.5" customHeight="1" x14ac:dyDescent="0.25">
      <c r="B50" s="201"/>
      <c r="C50" s="429" t="s">
        <v>176</v>
      </c>
      <c r="D50" s="430"/>
      <c r="E50" s="430"/>
      <c r="F50" s="430"/>
      <c r="G50" s="430"/>
      <c r="H50" s="424">
        <f>ZMS!H29</f>
        <v>0</v>
      </c>
      <c r="I50" s="424"/>
      <c r="J50" s="425" t="s">
        <v>177</v>
      </c>
      <c r="K50" s="425"/>
      <c r="L50" s="435"/>
      <c r="M50" s="435"/>
      <c r="N50" s="436" t="str">
        <f t="shared" si="0"/>
        <v>Nevykazuje sa</v>
      </c>
      <c r="O50" s="437"/>
      <c r="P50" s="193"/>
    </row>
    <row r="51" spans="2:16" ht="28.5" customHeight="1" x14ac:dyDescent="0.25">
      <c r="B51" s="201"/>
      <c r="C51" s="429" t="s">
        <v>281</v>
      </c>
      <c r="D51" s="430"/>
      <c r="E51" s="430"/>
      <c r="F51" s="430"/>
      <c r="G51" s="430"/>
      <c r="H51" s="424">
        <f>ZMS!H30</f>
        <v>0</v>
      </c>
      <c r="I51" s="424"/>
      <c r="J51" s="425" t="s">
        <v>103</v>
      </c>
      <c r="K51" s="425"/>
      <c r="L51" s="435"/>
      <c r="M51" s="435"/>
      <c r="N51" s="436" t="str">
        <f t="shared" si="0"/>
        <v>Nevykazuje sa</v>
      </c>
      <c r="O51" s="437"/>
      <c r="P51" s="193"/>
    </row>
    <row r="52" spans="2:16" ht="28.5" customHeight="1" thickBot="1" x14ac:dyDescent="0.3">
      <c r="B52" s="201"/>
      <c r="C52" s="449" t="s">
        <v>178</v>
      </c>
      <c r="D52" s="450"/>
      <c r="E52" s="450"/>
      <c r="F52" s="450"/>
      <c r="G52" s="450"/>
      <c r="H52" s="466">
        <f>ZMS!H31</f>
        <v>0</v>
      </c>
      <c r="I52" s="466"/>
      <c r="J52" s="431" t="s">
        <v>179</v>
      </c>
      <c r="K52" s="431"/>
      <c r="L52" s="465"/>
      <c r="M52" s="465"/>
      <c r="N52" s="438" t="str">
        <f t="shared" si="0"/>
        <v>Nevykazuje sa</v>
      </c>
      <c r="O52" s="439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8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80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9" t="s">
        <v>8</v>
      </c>
      <c r="D63" s="459"/>
      <c r="E63" s="459"/>
      <c r="F63" s="459"/>
      <c r="G63" s="79">
        <v>0</v>
      </c>
      <c r="H63" s="231" t="s">
        <v>58</v>
      </c>
      <c r="I63" s="426" t="s">
        <v>287</v>
      </c>
      <c r="J63" s="426"/>
      <c r="K63" s="426"/>
      <c r="L63" s="426"/>
      <c r="M63" s="426"/>
      <c r="N63" s="426"/>
      <c r="O63" s="426"/>
      <c r="P63" s="193"/>
    </row>
    <row r="64" spans="2:16" x14ac:dyDescent="0.25">
      <c r="B64" s="201"/>
      <c r="C64" s="459" t="s">
        <v>25</v>
      </c>
      <c r="D64" s="459"/>
      <c r="E64" s="459"/>
      <c r="F64" s="459"/>
      <c r="G64" s="79">
        <v>0</v>
      </c>
      <c r="H64" s="231" t="s">
        <v>58</v>
      </c>
      <c r="I64" s="426" t="s">
        <v>286</v>
      </c>
      <c r="J64" s="426"/>
      <c r="K64" s="426"/>
      <c r="L64" s="426"/>
      <c r="M64" s="426"/>
      <c r="N64" s="426"/>
      <c r="O64" s="42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281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2"/>
      <c r="H72" s="463"/>
      <c r="I72" s="463"/>
      <c r="J72" s="463"/>
      <c r="K72" s="463"/>
      <c r="L72" s="463"/>
      <c r="M72" s="463"/>
      <c r="N72" s="463"/>
      <c r="O72" s="464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282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2"/>
      <c r="H80" s="463"/>
      <c r="I80" s="463"/>
      <c r="J80" s="463"/>
      <c r="K80" s="463"/>
      <c r="L80" s="463"/>
      <c r="M80" s="463"/>
      <c r="N80" s="463"/>
      <c r="O80" s="464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2"/>
      <c r="H88" s="463"/>
      <c r="I88" s="463"/>
      <c r="J88" s="463"/>
      <c r="K88" s="463"/>
      <c r="L88" s="463"/>
      <c r="M88" s="463"/>
      <c r="N88" s="463"/>
      <c r="O88" s="464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2"/>
      <c r="H96" s="463"/>
      <c r="I96" s="463"/>
      <c r="J96" s="463"/>
      <c r="K96" s="463"/>
      <c r="L96" s="463"/>
      <c r="M96" s="463"/>
      <c r="N96" s="463"/>
      <c r="O96" s="464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6" t="s">
        <v>8</v>
      </c>
      <c r="D105" s="457"/>
      <c r="E105" s="457"/>
      <c r="F105" s="457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283"/>
    </row>
    <row r="106" spans="2:19" x14ac:dyDescent="0.25">
      <c r="B106" s="201"/>
      <c r="C106" s="458" t="s">
        <v>9</v>
      </c>
      <c r="D106" s="459"/>
      <c r="E106" s="459"/>
      <c r="F106" s="459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283"/>
    </row>
    <row r="107" spans="2:19" x14ac:dyDescent="0.25">
      <c r="B107" s="201"/>
      <c r="C107" s="458" t="s">
        <v>21</v>
      </c>
      <c r="D107" s="459"/>
      <c r="E107" s="459"/>
      <c r="F107" s="459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284"/>
      <c r="S107" s="284"/>
    </row>
    <row r="108" spans="2:19" ht="15.75" thickBot="1" x14ac:dyDescent="0.3">
      <c r="B108" s="201"/>
      <c r="C108" s="460" t="s">
        <v>40</v>
      </c>
      <c r="D108" s="461"/>
      <c r="E108" s="461"/>
      <c r="F108" s="461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285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3" t="s">
        <v>73</v>
      </c>
      <c r="D114" s="454"/>
      <c r="E114" s="454"/>
      <c r="F114" s="455"/>
      <c r="G114" s="473" t="s">
        <v>184</v>
      </c>
      <c r="H114" s="455"/>
      <c r="I114" s="473" t="s">
        <v>74</v>
      </c>
      <c r="J114" s="455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P115" s="193"/>
    </row>
    <row r="116" spans="2:16" x14ac:dyDescent="0.25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28" t="s">
        <v>185</v>
      </c>
      <c r="M117" s="428"/>
      <c r="N117" s="428"/>
      <c r="O117" s="485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6">
        <f>G118-G108</f>
        <v>0</v>
      </c>
      <c r="J118" s="447"/>
      <c r="K118" s="258" t="s">
        <v>58</v>
      </c>
      <c r="L118" s="428"/>
      <c r="M118" s="428"/>
      <c r="N118" s="428"/>
      <c r="O118" s="485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7" t="s">
        <v>223</v>
      </c>
      <c r="D122" s="427"/>
      <c r="E122" s="427"/>
      <c r="F122" s="427" t="s">
        <v>54</v>
      </c>
      <c r="G122" s="427"/>
      <c r="H122" s="259" t="s">
        <v>269</v>
      </c>
      <c r="I122" s="427" t="s">
        <v>224</v>
      </c>
      <c r="J122" s="427"/>
      <c r="K122" s="427"/>
      <c r="O122" s="260"/>
      <c r="P122" s="193"/>
    </row>
    <row r="123" spans="2:16" x14ac:dyDescent="0.25">
      <c r="B123" s="201"/>
      <c r="C123" s="481">
        <f>'1.NMS'!$C$123</f>
        <v>0</v>
      </c>
      <c r="D123" s="481"/>
      <c r="E123" s="481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3" t="s">
        <v>72</v>
      </c>
      <c r="D129" s="434"/>
      <c r="E129" s="434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O129" s="260"/>
      <c r="P129" s="193"/>
    </row>
    <row r="130" spans="2:16" ht="15.75" thickBot="1" x14ac:dyDescent="0.3">
      <c r="B130" s="201"/>
      <c r="C130" s="482">
        <f>'1.NMS'!$C$130</f>
        <v>0</v>
      </c>
      <c r="D130" s="483"/>
      <c r="E130" s="483"/>
      <c r="F130" s="418" t="s">
        <v>76</v>
      </c>
      <c r="G130" s="419"/>
      <c r="H130" s="264">
        <f>IFERROR(C130/H48,0)</f>
        <v>0</v>
      </c>
      <c r="I130" s="431">
        <f>L33*H130</f>
        <v>0</v>
      </c>
      <c r="J130" s="418"/>
      <c r="K130" s="432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3" t="s">
        <v>71</v>
      </c>
      <c r="D136" s="434"/>
      <c r="E136" s="434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O136" s="260"/>
      <c r="P136" s="193"/>
    </row>
    <row r="137" spans="2:16" ht="15.75" thickBot="1" x14ac:dyDescent="0.3">
      <c r="B137" s="201"/>
      <c r="C137" s="482">
        <f>'1.NMS'!$C$137</f>
        <v>0</v>
      </c>
      <c r="D137" s="483"/>
      <c r="E137" s="483"/>
      <c r="F137" s="418" t="s">
        <v>76</v>
      </c>
      <c r="G137" s="419"/>
      <c r="H137" s="264">
        <f>IFERROR(C137/H48,0)</f>
        <v>0</v>
      </c>
      <c r="I137" s="431">
        <f>L33*H137</f>
        <v>0</v>
      </c>
      <c r="J137" s="418"/>
      <c r="K137" s="432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3" t="s">
        <v>225</v>
      </c>
      <c r="D143" s="434"/>
      <c r="E143" s="434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O143" s="260"/>
      <c r="P143" s="193"/>
    </row>
    <row r="144" spans="2:16" ht="15.75" thickBot="1" x14ac:dyDescent="0.3">
      <c r="B144" s="201"/>
      <c r="C144" s="482">
        <f>'1.NMS'!$C$144</f>
        <v>0</v>
      </c>
      <c r="D144" s="483"/>
      <c r="E144" s="483"/>
      <c r="F144" s="418" t="s">
        <v>76</v>
      </c>
      <c r="G144" s="419"/>
      <c r="H144" s="264">
        <f>IFERROR(C144/H48,0)</f>
        <v>0</v>
      </c>
      <c r="I144" s="431">
        <f>L33*H144</f>
        <v>0</v>
      </c>
      <c r="J144" s="418"/>
      <c r="K144" s="432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D153" s="192"/>
      <c r="I153" s="195"/>
      <c r="J153" s="195"/>
      <c r="K153" s="192"/>
      <c r="N153" s="195"/>
      <c r="O153" s="195"/>
      <c r="P153" s="193"/>
    </row>
    <row r="154" spans="2:16" x14ac:dyDescent="0.25">
      <c r="B154" s="201"/>
      <c r="C154" s="192" t="s">
        <v>294</v>
      </c>
      <c r="D154" s="192"/>
      <c r="H154" s="195" t="s">
        <v>295</v>
      </c>
      <c r="I154" s="195"/>
      <c r="J154" s="195"/>
      <c r="K154" s="192"/>
      <c r="M154" s="195" t="s">
        <v>29</v>
      </c>
      <c r="N154" s="195"/>
      <c r="O154" s="195"/>
      <c r="P154" s="193"/>
    </row>
    <row r="155" spans="2:16" x14ac:dyDescent="0.25">
      <c r="B155" s="20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201"/>
      <c r="D156" s="192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G3YIWPrPo3SoBAyWpdb5gblU8mm//b/xx/DuOcgPQsLMQjsrjgKib5UTyDNIA7n31GkIeECOMR29g1+6KY6v/g==" saltValue="NJBtBNC7FfKgE4iNsOn1ZQ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E66:O67"/>
    <mergeCell ref="G72:O72"/>
    <mergeCell ref="G80:O80"/>
    <mergeCell ref="G88:O88"/>
    <mergeCell ref="G96:O96"/>
    <mergeCell ref="C106:F106"/>
    <mergeCell ref="I106:O106"/>
    <mergeCell ref="C48:G48"/>
    <mergeCell ref="H48:I48"/>
    <mergeCell ref="J48:K48"/>
    <mergeCell ref="L48:M48"/>
    <mergeCell ref="N48:O48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J64"/>
  <sheetViews>
    <sheetView showGridLines="0" tabSelected="1" topLeftCell="C1" zoomScaleNormal="100" workbookViewId="0">
      <selection activeCell="H7" sqref="H7"/>
    </sheetView>
  </sheetViews>
  <sheetFormatPr defaultRowHeight="12.75" x14ac:dyDescent="0.25"/>
  <cols>
    <col min="1" max="1" width="9.140625" style="286"/>
    <col min="2" max="2" width="62.42578125" style="286" customWidth="1"/>
    <col min="3" max="3" width="22.85546875" style="286" customWidth="1"/>
    <col min="4" max="4" width="13.7109375" style="286" customWidth="1"/>
    <col min="5" max="5" width="19.5703125" style="282" customWidth="1"/>
    <col min="6" max="10" width="21" style="282" customWidth="1"/>
    <col min="11" max="11" width="9.140625" style="286"/>
    <col min="12" max="12" width="13.7109375" style="286" customWidth="1"/>
    <col min="13" max="16384" width="9.140625" style="286"/>
  </cols>
  <sheetData>
    <row r="2" spans="1:10" ht="13.5" thickBot="1" x14ac:dyDescent="0.3"/>
    <row r="3" spans="1:10" ht="19.5" thickBot="1" x14ac:dyDescent="0.3">
      <c r="B3" s="287" t="s">
        <v>195</v>
      </c>
      <c r="C3" s="288"/>
      <c r="D3" s="288"/>
      <c r="E3" s="289" t="s">
        <v>196</v>
      </c>
      <c r="F3" s="290" t="s">
        <v>196</v>
      </c>
      <c r="G3" s="290" t="s">
        <v>196</v>
      </c>
      <c r="H3" s="290" t="s">
        <v>196</v>
      </c>
      <c r="I3" s="290" t="s">
        <v>196</v>
      </c>
      <c r="J3" s="291" t="s">
        <v>196</v>
      </c>
    </row>
    <row r="5" spans="1:10" ht="13.5" thickBot="1" x14ac:dyDescent="0.3"/>
    <row r="6" spans="1:10" s="282" customFormat="1" ht="30" customHeight="1" x14ac:dyDescent="0.25">
      <c r="A6" s="486" t="s">
        <v>190</v>
      </c>
      <c r="B6" s="292" t="s">
        <v>61</v>
      </c>
      <c r="C6" s="293" t="s">
        <v>20</v>
      </c>
      <c r="D6" s="294" t="s">
        <v>194</v>
      </c>
      <c r="E6" s="295" t="s">
        <v>216</v>
      </c>
      <c r="F6" s="296" t="s">
        <v>217</v>
      </c>
      <c r="G6" s="296" t="s">
        <v>218</v>
      </c>
      <c r="H6" s="296" t="s">
        <v>219</v>
      </c>
      <c r="I6" s="296" t="s">
        <v>220</v>
      </c>
      <c r="J6" s="297" t="s">
        <v>221</v>
      </c>
    </row>
    <row r="7" spans="1:10" ht="25.5" customHeight="1" x14ac:dyDescent="0.25">
      <c r="A7" s="487"/>
      <c r="B7" s="298" t="s">
        <v>93</v>
      </c>
      <c r="C7" s="115" t="s">
        <v>94</v>
      </c>
      <c r="D7" s="299">
        <f>ZMS!H24</f>
        <v>0</v>
      </c>
      <c r="E7" s="300">
        <f>IF($E$3="áno",ZMS!I24,"")</f>
        <v>0</v>
      </c>
      <c r="F7" s="300">
        <f>IF(F$3="áno",'1.NMS'!L45,"")</f>
        <v>0</v>
      </c>
      <c r="G7" s="300">
        <f>IF(G$3="áno",'2.NMS'!L45,"")</f>
        <v>0</v>
      </c>
      <c r="H7" s="300">
        <f>IF(H$3="áno",'3.NMS'!L45,"")</f>
        <v>0</v>
      </c>
      <c r="I7" s="300">
        <f>IF(I$3="áno",'4.NMS'!L45,"")</f>
        <v>0</v>
      </c>
      <c r="J7" s="301">
        <f>IF(J$3="áno",'5.NMS'!L45,"")</f>
        <v>0</v>
      </c>
    </row>
    <row r="8" spans="1:10" ht="25.5" x14ac:dyDescent="0.25">
      <c r="A8" s="487"/>
      <c r="B8" s="298" t="s">
        <v>95</v>
      </c>
      <c r="C8" s="115" t="s">
        <v>94</v>
      </c>
      <c r="D8" s="299">
        <f>ZMS!H25</f>
        <v>0</v>
      </c>
      <c r="E8" s="300">
        <f>IF($E$3="áno",ZMS!I25,"")</f>
        <v>0</v>
      </c>
      <c r="F8" s="300">
        <f>IF(F$3="áno",'1.NMS'!L46,"")</f>
        <v>0</v>
      </c>
      <c r="G8" s="300">
        <f>IF(G$3="áno",'2.NMS'!L46,"")</f>
        <v>0</v>
      </c>
      <c r="H8" s="300">
        <f>IF(H$3="áno",'3.NMS'!L46,"")</f>
        <v>0</v>
      </c>
      <c r="I8" s="300">
        <f>IF(I$3="áno",'4.NMS'!L46,"")</f>
        <v>0</v>
      </c>
      <c r="J8" s="301">
        <f>IF(J$3="áno",'5.NMS'!L46,"")</f>
        <v>0</v>
      </c>
    </row>
    <row r="9" spans="1:10" ht="17.25" customHeight="1" x14ac:dyDescent="0.25">
      <c r="A9" s="487"/>
      <c r="B9" s="298" t="s">
        <v>96</v>
      </c>
      <c r="C9" s="116" t="s">
        <v>97</v>
      </c>
      <c r="D9" s="299">
        <f>ZMS!H26</f>
        <v>0</v>
      </c>
      <c r="E9" s="300">
        <f>IF($E$3="áno",ZMS!I26,"")</f>
        <v>0</v>
      </c>
      <c r="F9" s="300">
        <f>IF(F$3="áno",'1.NMS'!L47,"")</f>
        <v>0</v>
      </c>
      <c r="G9" s="300">
        <f>IF(G$3="áno",'2.NMS'!L47,"")</f>
        <v>0</v>
      </c>
      <c r="H9" s="300">
        <f>IF(H$3="áno",'3.NMS'!L47,"")</f>
        <v>0</v>
      </c>
      <c r="I9" s="300">
        <f>IF(I$3="áno",'4.NMS'!L47,"")</f>
        <v>0</v>
      </c>
      <c r="J9" s="301">
        <f>IF(J$3="áno",'5.NMS'!L47,"")</f>
        <v>0</v>
      </c>
    </row>
    <row r="10" spans="1:10" ht="25.5" x14ac:dyDescent="0.25">
      <c r="A10" s="487"/>
      <c r="B10" s="298" t="s">
        <v>98</v>
      </c>
      <c r="C10" s="115" t="s">
        <v>58</v>
      </c>
      <c r="D10" s="299">
        <f>ZMS!H27</f>
        <v>0</v>
      </c>
      <c r="E10" s="300">
        <f>IF($E$3="áno",ZMS!I27,"")</f>
        <v>0</v>
      </c>
      <c r="F10" s="300">
        <f>IF(F$3="áno",'1.NMS'!L48,"")</f>
        <v>0</v>
      </c>
      <c r="G10" s="300">
        <f>IF(G$3="áno",'2.NMS'!L48,"")</f>
        <v>0</v>
      </c>
      <c r="H10" s="300">
        <f>IF(H$3="áno",'3.NMS'!L48,"")</f>
        <v>0</v>
      </c>
      <c r="I10" s="300">
        <f>IF(I$3="áno",'4.NMS'!L48,"")</f>
        <v>0</v>
      </c>
      <c r="J10" s="301">
        <f>IF(J$3="áno",'5.NMS'!L48,"")</f>
        <v>0</v>
      </c>
    </row>
    <row r="11" spans="1:10" ht="15" customHeight="1" x14ac:dyDescent="0.25">
      <c r="A11" s="487"/>
      <c r="B11" s="298" t="s">
        <v>99</v>
      </c>
      <c r="C11" s="115" t="s">
        <v>59</v>
      </c>
      <c r="D11" s="299">
        <f>ZMS!H28</f>
        <v>0</v>
      </c>
      <c r="E11" s="300">
        <f>IF($E$3="áno",ZMS!I28,"")</f>
        <v>0</v>
      </c>
      <c r="F11" s="300">
        <f>IF(F$3="áno",'1.NMS'!L49,"")</f>
        <v>0</v>
      </c>
      <c r="G11" s="300">
        <f>IF(G$3="áno",'2.NMS'!L49,"")</f>
        <v>0</v>
      </c>
      <c r="H11" s="300">
        <f>IF(H$3="áno",'3.NMS'!L49,"")</f>
        <v>0</v>
      </c>
      <c r="I11" s="300">
        <f>IF(I$3="áno",'4.NMS'!L49,"")</f>
        <v>0</v>
      </c>
      <c r="J11" s="301">
        <f>IF(J$3="áno",'5.NMS'!L49,"")</f>
        <v>0</v>
      </c>
    </row>
    <row r="12" spans="1:10" ht="15" customHeight="1" x14ac:dyDescent="0.25">
      <c r="A12" s="487"/>
      <c r="B12" s="298" t="s">
        <v>100</v>
      </c>
      <c r="C12" s="115" t="s">
        <v>101</v>
      </c>
      <c r="D12" s="299">
        <f>ZMS!H29</f>
        <v>0</v>
      </c>
      <c r="E12" s="300">
        <f>IF($E$3="áno",ZMS!I29,"")</f>
        <v>0</v>
      </c>
      <c r="F12" s="300">
        <f>IF(F$3="áno",'1.NMS'!L50,"")</f>
        <v>0</v>
      </c>
      <c r="G12" s="300">
        <f>IF(G$3="áno",'2.NMS'!L50,"")</f>
        <v>0</v>
      </c>
      <c r="H12" s="300">
        <f>IF(H$3="áno",'3.NMS'!L50,"")</f>
        <v>0</v>
      </c>
      <c r="I12" s="300">
        <f>IF(I$3="áno",'4.NMS'!L50,"")</f>
        <v>0</v>
      </c>
      <c r="J12" s="301">
        <f>IF(J$3="áno",'5.NMS'!L50,"")</f>
        <v>0</v>
      </c>
    </row>
    <row r="13" spans="1:10" ht="15" customHeight="1" x14ac:dyDescent="0.25">
      <c r="A13" s="487"/>
      <c r="B13" s="298" t="s">
        <v>102</v>
      </c>
      <c r="C13" s="115" t="s">
        <v>103</v>
      </c>
      <c r="D13" s="299">
        <f>ZMS!H30</f>
        <v>0</v>
      </c>
      <c r="E13" s="300">
        <f>IF($E$3="áno",ZMS!I30,"")</f>
        <v>0</v>
      </c>
      <c r="F13" s="300">
        <f>IF(F$3="áno",'1.NMS'!L51,"")</f>
        <v>0</v>
      </c>
      <c r="G13" s="300">
        <f>IF(G$3="áno",'2.NMS'!L51,"")</f>
        <v>0</v>
      </c>
      <c r="H13" s="300">
        <f>IF(H$3="áno",'3.NMS'!L51,"")</f>
        <v>0</v>
      </c>
      <c r="I13" s="300">
        <f>IF(I$3="áno",'4.NMS'!L51,"")</f>
        <v>0</v>
      </c>
      <c r="J13" s="301">
        <f>IF(J$3="áno",'5.NMS'!L51,"")</f>
        <v>0</v>
      </c>
    </row>
    <row r="14" spans="1:10" ht="15.75" customHeight="1" thickBot="1" x14ac:dyDescent="0.3">
      <c r="A14" s="487"/>
      <c r="B14" s="302" t="s">
        <v>104</v>
      </c>
      <c r="C14" s="118" t="s">
        <v>105</v>
      </c>
      <c r="D14" s="303">
        <f>ZMS!H31</f>
        <v>0</v>
      </c>
      <c r="E14" s="300">
        <f>IF($E$3="áno",ZMS!I31,"")</f>
        <v>0</v>
      </c>
      <c r="F14" s="300">
        <f>IF(F$3="áno",'1.NMS'!L52,"")</f>
        <v>0</v>
      </c>
      <c r="G14" s="300">
        <f>IF(G$3="áno",'2.NMS'!L52,"")</f>
        <v>0</v>
      </c>
      <c r="H14" s="300">
        <f>IF(H$3="áno",'3.NMS'!L52,"")</f>
        <v>0</v>
      </c>
      <c r="I14" s="300">
        <f>IF(I$3="áno",'4.NMS'!L52,"")</f>
        <v>0</v>
      </c>
      <c r="J14" s="301">
        <f>IF(J$3="áno",'5.NMS'!L52,"")</f>
        <v>0</v>
      </c>
    </row>
    <row r="15" spans="1:10" s="309" customFormat="1" ht="7.5" customHeight="1" thickBot="1" x14ac:dyDescent="0.3">
      <c r="A15" s="487"/>
      <c r="B15" s="304"/>
      <c r="C15" s="305"/>
      <c r="D15" s="306"/>
      <c r="E15" s="307"/>
      <c r="F15" s="307"/>
      <c r="G15" s="307"/>
      <c r="H15" s="307"/>
      <c r="I15" s="307"/>
      <c r="J15" s="308"/>
    </row>
    <row r="16" spans="1:10" s="309" customFormat="1" ht="24.75" customHeight="1" thickBot="1" x14ac:dyDescent="0.3">
      <c r="A16" s="487"/>
      <c r="B16" s="489" t="s">
        <v>182</v>
      </c>
      <c r="C16" s="490"/>
      <c r="D16" s="491"/>
      <c r="E16" s="310">
        <f>IF(E3="áno",ZMS!J33,"")</f>
        <v>0</v>
      </c>
      <c r="F16" s="310">
        <f>IF(F3="áno",'1.NMS'!$O$54,"")</f>
        <v>0</v>
      </c>
      <c r="G16" s="310">
        <f>IF(G3="áno",'2.NMS'!$O$54,"")</f>
        <v>0</v>
      </c>
      <c r="H16" s="310">
        <f>IF(H3="áno",'3.NMS'!$O$54,"")</f>
        <v>0</v>
      </c>
      <c r="I16" s="310">
        <f>IF(I3="áno",'4.NMS'!$O$54,"")</f>
        <v>0</v>
      </c>
      <c r="J16" s="311">
        <f>IF(J3="áno",'5.NMS'!$O$54,"")</f>
        <v>0</v>
      </c>
    </row>
    <row r="17" spans="1:10" s="309" customFormat="1" ht="15" customHeight="1" x14ac:dyDescent="0.25">
      <c r="A17" s="487"/>
      <c r="B17" s="312" t="s">
        <v>122</v>
      </c>
      <c r="C17" s="313"/>
      <c r="D17" s="313"/>
      <c r="E17" s="314"/>
      <c r="F17" s="314"/>
      <c r="G17" s="314"/>
      <c r="H17" s="314"/>
      <c r="I17" s="314"/>
      <c r="J17" s="315"/>
    </row>
    <row r="18" spans="1:10" s="309" customFormat="1" ht="15" x14ac:dyDescent="0.25">
      <c r="A18" s="487"/>
      <c r="B18" s="316" t="s">
        <v>238</v>
      </c>
      <c r="C18" s="133" t="s">
        <v>110</v>
      </c>
      <c r="D18" s="134">
        <v>0</v>
      </c>
      <c r="E18" s="317">
        <f>E$16</f>
        <v>0</v>
      </c>
      <c r="F18" s="317">
        <f t="shared" ref="F18:J18" si="0">F$16</f>
        <v>0</v>
      </c>
      <c r="G18" s="317">
        <f t="shared" si="0"/>
        <v>0</v>
      </c>
      <c r="H18" s="317">
        <f t="shared" si="0"/>
        <v>0</v>
      </c>
      <c r="I18" s="317">
        <f t="shared" si="0"/>
        <v>0</v>
      </c>
      <c r="J18" s="318">
        <f t="shared" si="0"/>
        <v>0</v>
      </c>
    </row>
    <row r="19" spans="1:10" s="309" customFormat="1" ht="15" x14ac:dyDescent="0.25">
      <c r="A19" s="487"/>
      <c r="B19" s="316" t="s">
        <v>239</v>
      </c>
      <c r="C19" s="133" t="s">
        <v>110</v>
      </c>
      <c r="D19" s="134">
        <v>0.05</v>
      </c>
      <c r="E19" s="319">
        <f t="shared" ref="E19:J22" si="1">E$16</f>
        <v>0</v>
      </c>
      <c r="F19" s="319">
        <f t="shared" si="1"/>
        <v>0</v>
      </c>
      <c r="G19" s="319">
        <f t="shared" si="1"/>
        <v>0</v>
      </c>
      <c r="H19" s="319">
        <f t="shared" si="1"/>
        <v>0</v>
      </c>
      <c r="I19" s="319">
        <f t="shared" si="1"/>
        <v>0</v>
      </c>
      <c r="J19" s="320">
        <f t="shared" si="1"/>
        <v>0</v>
      </c>
    </row>
    <row r="20" spans="1:10" s="309" customFormat="1" ht="15" x14ac:dyDescent="0.25">
      <c r="A20" s="487"/>
      <c r="B20" s="316" t="s">
        <v>240</v>
      </c>
      <c r="C20" s="133" t="s">
        <v>110</v>
      </c>
      <c r="D20" s="136">
        <v>0.1</v>
      </c>
      <c r="E20" s="319">
        <f t="shared" si="1"/>
        <v>0</v>
      </c>
      <c r="F20" s="319">
        <f t="shared" si="1"/>
        <v>0</v>
      </c>
      <c r="G20" s="319">
        <f t="shared" si="1"/>
        <v>0</v>
      </c>
      <c r="H20" s="319">
        <f t="shared" si="1"/>
        <v>0</v>
      </c>
      <c r="I20" s="319">
        <f t="shared" si="1"/>
        <v>0</v>
      </c>
      <c r="J20" s="320">
        <f t="shared" si="1"/>
        <v>0</v>
      </c>
    </row>
    <row r="21" spans="1:10" s="309" customFormat="1" ht="15" x14ac:dyDescent="0.25">
      <c r="A21" s="487"/>
      <c r="B21" s="316" t="s">
        <v>241</v>
      </c>
      <c r="C21" s="133" t="s">
        <v>110</v>
      </c>
      <c r="D21" s="134">
        <v>0.15</v>
      </c>
      <c r="E21" s="319">
        <f t="shared" si="1"/>
        <v>0</v>
      </c>
      <c r="F21" s="319">
        <f t="shared" si="1"/>
        <v>0</v>
      </c>
      <c r="G21" s="319">
        <f t="shared" si="1"/>
        <v>0</v>
      </c>
      <c r="H21" s="319">
        <f t="shared" si="1"/>
        <v>0</v>
      </c>
      <c r="I21" s="319">
        <f t="shared" si="1"/>
        <v>0</v>
      </c>
      <c r="J21" s="320">
        <f t="shared" si="1"/>
        <v>0</v>
      </c>
    </row>
    <row r="22" spans="1:10" s="309" customFormat="1" ht="15" x14ac:dyDescent="0.25">
      <c r="A22" s="487"/>
      <c r="B22" s="316" t="s">
        <v>242</v>
      </c>
      <c r="C22" s="133" t="s">
        <v>119</v>
      </c>
      <c r="D22" s="132"/>
      <c r="E22" s="321">
        <f t="shared" si="1"/>
        <v>0</v>
      </c>
      <c r="F22" s="321">
        <f t="shared" si="1"/>
        <v>0</v>
      </c>
      <c r="G22" s="321">
        <f t="shared" si="1"/>
        <v>0</v>
      </c>
      <c r="H22" s="321">
        <f t="shared" si="1"/>
        <v>0</v>
      </c>
      <c r="I22" s="321">
        <f t="shared" si="1"/>
        <v>0</v>
      </c>
      <c r="J22" s="322">
        <f t="shared" si="1"/>
        <v>0</v>
      </c>
    </row>
    <row r="23" spans="1:10" s="309" customFormat="1" ht="7.5" customHeight="1" thickBot="1" x14ac:dyDescent="0.3">
      <c r="A23" s="487"/>
      <c r="B23" s="312"/>
      <c r="C23" s="313"/>
      <c r="D23" s="313"/>
      <c r="E23" s="314"/>
      <c r="F23" s="314"/>
      <c r="G23" s="314"/>
      <c r="H23" s="314"/>
      <c r="I23" s="314"/>
      <c r="J23" s="315"/>
    </row>
    <row r="24" spans="1:10" s="309" customFormat="1" ht="24.75" customHeight="1" thickBot="1" x14ac:dyDescent="0.3">
      <c r="A24" s="487"/>
      <c r="B24" s="489" t="s">
        <v>183</v>
      </c>
      <c r="C24" s="490"/>
      <c r="D24" s="491"/>
      <c r="E24" s="310">
        <f>IF(E3="áno",ZMS!J41,"")</f>
        <v>0</v>
      </c>
      <c r="F24" s="310">
        <f>IF(F3="áno",'1.NMS'!$O$55,"")</f>
        <v>1</v>
      </c>
      <c r="G24" s="310">
        <f>IF(G3="áno",'2.NMS'!$O$55,"")</f>
        <v>1</v>
      </c>
      <c r="H24" s="310">
        <f>IF(H3="áno",'3.NMS'!$O$55,"")</f>
        <v>1</v>
      </c>
      <c r="I24" s="310">
        <f>IF(I3="áno",'4.NMS'!$O$55,"")</f>
        <v>1</v>
      </c>
      <c r="J24" s="311">
        <f>IF(J3="áno",'5.NMS'!$O$55,"")</f>
        <v>1</v>
      </c>
    </row>
    <row r="25" spans="1:10" s="309" customFormat="1" ht="15" customHeight="1" x14ac:dyDescent="0.25">
      <c r="A25" s="487"/>
      <c r="B25" s="312" t="s">
        <v>122</v>
      </c>
      <c r="C25" s="313"/>
      <c r="D25" s="313"/>
      <c r="E25" s="314"/>
      <c r="F25" s="314"/>
      <c r="G25" s="314"/>
      <c r="H25" s="314"/>
      <c r="I25" s="314"/>
      <c r="J25" s="315"/>
    </row>
    <row r="26" spans="1:10" s="309" customFormat="1" ht="15" x14ac:dyDescent="0.25">
      <c r="A26" s="487"/>
      <c r="B26" s="316" t="s">
        <v>238</v>
      </c>
      <c r="C26" s="133" t="s">
        <v>110</v>
      </c>
      <c r="D26" s="134">
        <v>0</v>
      </c>
      <c r="E26" s="323">
        <f>E$24</f>
        <v>0</v>
      </c>
      <c r="F26" s="323">
        <f t="shared" ref="F26:J26" si="2">F$24</f>
        <v>1</v>
      </c>
      <c r="G26" s="323">
        <f t="shared" si="2"/>
        <v>1</v>
      </c>
      <c r="H26" s="323">
        <f t="shared" si="2"/>
        <v>1</v>
      </c>
      <c r="I26" s="323">
        <f t="shared" si="2"/>
        <v>1</v>
      </c>
      <c r="J26" s="324">
        <f t="shared" si="2"/>
        <v>1</v>
      </c>
    </row>
    <row r="27" spans="1:10" s="309" customFormat="1" ht="15" x14ac:dyDescent="0.25">
      <c r="A27" s="487"/>
      <c r="B27" s="316" t="s">
        <v>239</v>
      </c>
      <c r="C27" s="133" t="s">
        <v>110</v>
      </c>
      <c r="D27" s="134" t="s">
        <v>123</v>
      </c>
      <c r="E27" s="325">
        <f t="shared" ref="E27:J31" si="3">E$24</f>
        <v>0</v>
      </c>
      <c r="F27" s="325">
        <f t="shared" si="3"/>
        <v>1</v>
      </c>
      <c r="G27" s="325">
        <f t="shared" si="3"/>
        <v>1</v>
      </c>
      <c r="H27" s="325">
        <f t="shared" si="3"/>
        <v>1</v>
      </c>
      <c r="I27" s="325">
        <f t="shared" si="3"/>
        <v>1</v>
      </c>
      <c r="J27" s="326">
        <f t="shared" si="3"/>
        <v>1</v>
      </c>
    </row>
    <row r="28" spans="1:10" s="309" customFormat="1" ht="15" x14ac:dyDescent="0.25">
      <c r="A28" s="487"/>
      <c r="B28" s="316" t="s">
        <v>240</v>
      </c>
      <c r="C28" s="133" t="s">
        <v>110</v>
      </c>
      <c r="D28" s="136" t="s">
        <v>124</v>
      </c>
      <c r="E28" s="325">
        <f t="shared" si="3"/>
        <v>0</v>
      </c>
      <c r="F28" s="325">
        <f t="shared" si="3"/>
        <v>1</v>
      </c>
      <c r="G28" s="325">
        <f t="shared" si="3"/>
        <v>1</v>
      </c>
      <c r="H28" s="325">
        <f t="shared" si="3"/>
        <v>1</v>
      </c>
      <c r="I28" s="325">
        <f t="shared" si="3"/>
        <v>1</v>
      </c>
      <c r="J28" s="326">
        <f t="shared" si="3"/>
        <v>1</v>
      </c>
    </row>
    <row r="29" spans="1:10" s="309" customFormat="1" ht="15" x14ac:dyDescent="0.25">
      <c r="A29" s="487"/>
      <c r="B29" s="316" t="s">
        <v>243</v>
      </c>
      <c r="C29" s="133" t="s">
        <v>110</v>
      </c>
      <c r="D29" s="134" t="s">
        <v>126</v>
      </c>
      <c r="E29" s="325">
        <f t="shared" si="3"/>
        <v>0</v>
      </c>
      <c r="F29" s="325">
        <f t="shared" si="3"/>
        <v>1</v>
      </c>
      <c r="G29" s="325">
        <f t="shared" si="3"/>
        <v>1</v>
      </c>
      <c r="H29" s="325">
        <f t="shared" si="3"/>
        <v>1</v>
      </c>
      <c r="I29" s="325">
        <f t="shared" si="3"/>
        <v>1</v>
      </c>
      <c r="J29" s="326">
        <f t="shared" si="3"/>
        <v>1</v>
      </c>
    </row>
    <row r="30" spans="1:10" s="309" customFormat="1" ht="15" x14ac:dyDescent="0.25">
      <c r="A30" s="487"/>
      <c r="B30" s="316" t="s">
        <v>244</v>
      </c>
      <c r="C30" s="133" t="s">
        <v>110</v>
      </c>
      <c r="D30" s="134" t="s">
        <v>128</v>
      </c>
      <c r="E30" s="327">
        <f t="shared" si="3"/>
        <v>0</v>
      </c>
      <c r="F30" s="327">
        <f t="shared" si="3"/>
        <v>1</v>
      </c>
      <c r="G30" s="327">
        <f t="shared" si="3"/>
        <v>1</v>
      </c>
      <c r="H30" s="327">
        <f t="shared" si="3"/>
        <v>1</v>
      </c>
      <c r="I30" s="327">
        <f t="shared" si="3"/>
        <v>1</v>
      </c>
      <c r="J30" s="328">
        <f t="shared" si="3"/>
        <v>1</v>
      </c>
    </row>
    <row r="31" spans="1:10" s="309" customFormat="1" ht="15.75" thickBot="1" x14ac:dyDescent="0.3">
      <c r="A31" s="488"/>
      <c r="B31" s="329" t="s">
        <v>245</v>
      </c>
      <c r="C31" s="330" t="s">
        <v>119</v>
      </c>
      <c r="D31" s="331"/>
      <c r="E31" s="332">
        <f t="shared" si="3"/>
        <v>0</v>
      </c>
      <c r="F31" s="332">
        <f t="shared" si="3"/>
        <v>1</v>
      </c>
      <c r="G31" s="332">
        <f t="shared" si="3"/>
        <v>1</v>
      </c>
      <c r="H31" s="332">
        <f t="shared" si="3"/>
        <v>1</v>
      </c>
      <c r="I31" s="332">
        <f t="shared" si="3"/>
        <v>1</v>
      </c>
      <c r="J31" s="333">
        <f t="shared" si="3"/>
        <v>1</v>
      </c>
    </row>
    <row r="32" spans="1:10" s="309" customFormat="1" x14ac:dyDescent="0.25">
      <c r="A32" s="334"/>
      <c r="B32" s="313"/>
      <c r="C32" s="313"/>
      <c r="D32" s="313"/>
      <c r="E32" s="314"/>
      <c r="F32" s="314"/>
      <c r="G32" s="314"/>
      <c r="H32" s="314"/>
      <c r="I32" s="314"/>
      <c r="J32" s="314"/>
    </row>
    <row r="33" spans="1:10" s="309" customFormat="1" ht="13.5" customHeight="1" x14ac:dyDescent="0.25">
      <c r="A33" s="335"/>
      <c r="B33" s="313"/>
      <c r="C33" s="313"/>
      <c r="D33" s="313"/>
      <c r="E33" s="314"/>
      <c r="F33" s="314"/>
      <c r="G33" s="314"/>
      <c r="H33" s="314"/>
      <c r="I33" s="314"/>
      <c r="J33" s="314"/>
    </row>
    <row r="34" spans="1:10" s="309" customFormat="1" ht="13.5" thickBot="1" x14ac:dyDescent="0.3">
      <c r="A34" s="335"/>
      <c r="B34" s="336"/>
      <c r="C34" s="305"/>
      <c r="D34" s="306"/>
      <c r="E34" s="307"/>
      <c r="F34" s="307"/>
      <c r="G34" s="307"/>
      <c r="H34" s="307"/>
      <c r="I34" s="307"/>
      <c r="J34" s="307"/>
    </row>
    <row r="35" spans="1:10" s="309" customFormat="1" ht="33" customHeight="1" x14ac:dyDescent="0.25">
      <c r="A35" s="492" t="s">
        <v>191</v>
      </c>
      <c r="B35" s="337" t="s">
        <v>61</v>
      </c>
      <c r="C35" s="338" t="s">
        <v>20</v>
      </c>
      <c r="D35" s="339" t="s">
        <v>194</v>
      </c>
      <c r="E35" s="337" t="s">
        <v>210</v>
      </c>
      <c r="F35" s="340" t="s">
        <v>211</v>
      </c>
      <c r="G35" s="340" t="s">
        <v>212</v>
      </c>
      <c r="H35" s="340" t="s">
        <v>213</v>
      </c>
      <c r="I35" s="340" t="s">
        <v>214</v>
      </c>
      <c r="J35" s="341" t="s">
        <v>215</v>
      </c>
    </row>
    <row r="36" spans="1:10" ht="15" customHeight="1" x14ac:dyDescent="0.25">
      <c r="A36" s="493"/>
      <c r="B36" s="342" t="s">
        <v>200</v>
      </c>
      <c r="C36" s="115" t="s">
        <v>58</v>
      </c>
      <c r="D36" s="343">
        <f>'1.NMS'!H30</f>
        <v>0</v>
      </c>
      <c r="E36" s="300" t="s">
        <v>193</v>
      </c>
      <c r="F36" s="344" t="str">
        <f>IF(F$3="áno",'1.NMS'!$N30,"")</f>
        <v>Nevykazuje sa</v>
      </c>
      <c r="G36" s="344" t="str">
        <f>IF(G$3="áno",'2.NMS'!$N30,"")</f>
        <v>Nevykazuje sa</v>
      </c>
      <c r="H36" s="344" t="str">
        <f>IF(H$3="áno",'3.NMS'!$N30,"")</f>
        <v>Nevykazuje sa</v>
      </c>
      <c r="I36" s="344" t="str">
        <f>IF(I$3="áno",'4.NMS'!$N30,"")</f>
        <v>Nevykazuje sa</v>
      </c>
      <c r="J36" s="344" t="str">
        <f>IF(J$3="áno",'5.NMS'!$N30,"")</f>
        <v>Nevykazuje sa</v>
      </c>
    </row>
    <row r="37" spans="1:10" ht="15" customHeight="1" x14ac:dyDescent="0.25">
      <c r="A37" s="493"/>
      <c r="B37" s="342" t="s">
        <v>201</v>
      </c>
      <c r="C37" s="115" t="s">
        <v>58</v>
      </c>
      <c r="D37" s="343">
        <f>'1.NMS'!H31</f>
        <v>0</v>
      </c>
      <c r="E37" s="300" t="s">
        <v>193</v>
      </c>
      <c r="F37" s="344" t="str">
        <f>IF(F$3="áno",'1.NMS'!N31,"")</f>
        <v>Nevykazuje sa</v>
      </c>
      <c r="G37" s="344" t="str">
        <f>IF(G$3="áno",'2.NMS'!$N31,"")</f>
        <v>Nevykazuje sa</v>
      </c>
      <c r="H37" s="344" t="str">
        <f>IF(H$3="áno",'3.NMS'!$N31,"")</f>
        <v>Nevykazuje sa</v>
      </c>
      <c r="I37" s="344" t="str">
        <f>IF(I$3="áno",'4.NMS'!$N31,"")</f>
        <v>Nevykazuje sa</v>
      </c>
      <c r="J37" s="344" t="str">
        <f>IF(J$3="áno",'5.NMS'!$N31,"")</f>
        <v>Nevykazuje sa</v>
      </c>
    </row>
    <row r="38" spans="1:10" ht="15" customHeight="1" x14ac:dyDescent="0.25">
      <c r="A38" s="493"/>
      <c r="B38" s="342" t="s">
        <v>202</v>
      </c>
      <c r="C38" s="116" t="s">
        <v>203</v>
      </c>
      <c r="D38" s="343">
        <f>'1.NMS'!H32</f>
        <v>0</v>
      </c>
      <c r="E38" s="300" t="s">
        <v>193</v>
      </c>
      <c r="F38" s="344" t="str">
        <f>IF(F$3="áno",'1.NMS'!N32,"")</f>
        <v>Nevykazuje sa</v>
      </c>
      <c r="G38" s="344" t="str">
        <f>IF(G$3="áno",'2.NMS'!$N32,"")</f>
        <v>Nevykazuje sa</v>
      </c>
      <c r="H38" s="344" t="str">
        <f>IF(H$3="áno",'3.NMS'!$N32,"")</f>
        <v>Nevykazuje sa</v>
      </c>
      <c r="I38" s="344" t="str">
        <f>IF(I$3="áno",'4.NMS'!$N32,"")</f>
        <v>Nevykazuje sa</v>
      </c>
      <c r="J38" s="344" t="str">
        <f>IF(J$3="áno",'5.NMS'!$N32,"")</f>
        <v>Nevykazuje sa</v>
      </c>
    </row>
    <row r="39" spans="1:10" ht="25.5" x14ac:dyDescent="0.25">
      <c r="A39" s="493"/>
      <c r="B39" s="342" t="s">
        <v>204</v>
      </c>
      <c r="C39" s="115" t="s">
        <v>58</v>
      </c>
      <c r="D39" s="343">
        <f>'1.NMS'!H33</f>
        <v>0</v>
      </c>
      <c r="E39" s="300" t="s">
        <v>193</v>
      </c>
      <c r="F39" s="344" t="str">
        <f>IF(F$3="áno",'1.NMS'!N33,"")</f>
        <v>Irelevantné</v>
      </c>
      <c r="G39" s="344" t="str">
        <f>IF(G$3="áno",'2.NMS'!$N33,"")</f>
        <v>Irelevantné</v>
      </c>
      <c r="H39" s="344" t="str">
        <f>IF(H$3="áno",'3.NMS'!$N33,"")</f>
        <v>Irelevantné</v>
      </c>
      <c r="I39" s="344" t="str">
        <f>IF(I$3="áno",'4.NMS'!$N33,"")</f>
        <v>Irelevantné</v>
      </c>
      <c r="J39" s="344" t="str">
        <f>IF(J$3="áno",'5.NMS'!$N33,"")</f>
        <v>Irelevantné</v>
      </c>
    </row>
    <row r="40" spans="1:10" ht="15" customHeight="1" x14ac:dyDescent="0.25">
      <c r="A40" s="493"/>
      <c r="B40" s="342" t="s">
        <v>205</v>
      </c>
      <c r="C40" s="115" t="s">
        <v>59</v>
      </c>
      <c r="D40" s="343">
        <f>'1.NMS'!H34</f>
        <v>0</v>
      </c>
      <c r="E40" s="300" t="s">
        <v>193</v>
      </c>
      <c r="F40" s="344" t="str">
        <f>IF(F$3="áno",'1.NMS'!N34,"")</f>
        <v>Nevykazuje sa</v>
      </c>
      <c r="G40" s="344" t="str">
        <f>IF(G$3="áno",'2.NMS'!$N34,"")</f>
        <v>Nevykazuje sa</v>
      </c>
      <c r="H40" s="344" t="str">
        <f>IF(H$3="áno",'3.NMS'!$N34,"")</f>
        <v>Nevykazuje sa</v>
      </c>
      <c r="I40" s="344" t="str">
        <f>IF(I$3="áno",'4.NMS'!$N34,"")</f>
        <v>Nevykazuje sa</v>
      </c>
      <c r="J40" s="344" t="str">
        <f>IF(J$3="áno",'5.NMS'!$N34,"")</f>
        <v>Nevykazuje sa</v>
      </c>
    </row>
    <row r="41" spans="1:10" ht="15" customHeight="1" x14ac:dyDescent="0.25">
      <c r="A41" s="493"/>
      <c r="B41" s="342" t="s">
        <v>206</v>
      </c>
      <c r="C41" s="115" t="s">
        <v>60</v>
      </c>
      <c r="D41" s="343">
        <f>'1.NMS'!H35</f>
        <v>0</v>
      </c>
      <c r="E41" s="300" t="s">
        <v>193</v>
      </c>
      <c r="F41" s="344" t="str">
        <f>IF(F$3="áno",'1.NMS'!N35,"")</f>
        <v>Nevykazuje sa</v>
      </c>
      <c r="G41" s="344" t="str">
        <f>IF(G$3="áno",'2.NMS'!$N35,"")</f>
        <v>Nevykazuje sa</v>
      </c>
      <c r="H41" s="344" t="str">
        <f>IF(H$3="áno",'3.NMS'!$N35,"")</f>
        <v>Nevykazuje sa</v>
      </c>
      <c r="I41" s="344" t="str">
        <f>IF(I$3="áno",'4.NMS'!$N35,"")</f>
        <v>Nevykazuje sa</v>
      </c>
      <c r="J41" s="344" t="str">
        <f>IF(J$3="áno",'5.NMS'!$N35,"")</f>
        <v>Nevykazuje sa</v>
      </c>
    </row>
    <row r="42" spans="1:10" ht="15" customHeight="1" x14ac:dyDescent="0.25">
      <c r="A42" s="493"/>
      <c r="B42" s="342" t="s">
        <v>207</v>
      </c>
      <c r="C42" s="115" t="s">
        <v>60</v>
      </c>
      <c r="D42" s="343">
        <f>'1.NMS'!H36</f>
        <v>0</v>
      </c>
      <c r="E42" s="300" t="s">
        <v>193</v>
      </c>
      <c r="F42" s="344" t="str">
        <f>IF(F$3="áno",'1.NMS'!N36,"")</f>
        <v>Nevykazuje sa</v>
      </c>
      <c r="G42" s="344" t="str">
        <f>IF(G$3="áno",'2.NMS'!$N36,"")</f>
        <v>Nevykazuje sa</v>
      </c>
      <c r="H42" s="344" t="str">
        <f>IF(H$3="áno",'3.NMS'!$N36,"")</f>
        <v>Nevykazuje sa</v>
      </c>
      <c r="I42" s="344" t="str">
        <f>IF(I$3="áno",'4.NMS'!$N36,"")</f>
        <v>Nevykazuje sa</v>
      </c>
      <c r="J42" s="344" t="str">
        <f>IF(J$3="áno",'5.NMS'!$N36,"")</f>
        <v>Nevykazuje sa</v>
      </c>
    </row>
    <row r="43" spans="1:10" ht="15" customHeight="1" x14ac:dyDescent="0.25">
      <c r="A43" s="493"/>
      <c r="B43" s="342" t="s">
        <v>208</v>
      </c>
      <c r="C43" s="115" t="s">
        <v>60</v>
      </c>
      <c r="D43" s="343">
        <f>'1.NMS'!H37</f>
        <v>0</v>
      </c>
      <c r="E43" s="300" t="s">
        <v>193</v>
      </c>
      <c r="F43" s="344" t="str">
        <f>IF(F$3="áno",'1.NMS'!N37,"")</f>
        <v>Nevykazuje sa</v>
      </c>
      <c r="G43" s="344" t="str">
        <f>IF(G$3="áno",'2.NMS'!$N37,"")</f>
        <v>Nevykazuje sa</v>
      </c>
      <c r="H43" s="344" t="str">
        <f>IF(H$3="áno",'3.NMS'!$N37,"")</f>
        <v>Nevykazuje sa</v>
      </c>
      <c r="I43" s="344" t="str">
        <f>IF(I$3="áno",'4.NMS'!$N37,"")</f>
        <v>Nevykazuje sa</v>
      </c>
      <c r="J43" s="344" t="str">
        <f>IF(J$3="áno",'5.NMS'!$N37,"")</f>
        <v>Nevykazuje sa</v>
      </c>
    </row>
    <row r="44" spans="1:10" ht="24.75" customHeight="1" thickBot="1" x14ac:dyDescent="0.3">
      <c r="A44" s="493"/>
      <c r="B44" s="345" t="s">
        <v>209</v>
      </c>
      <c r="C44" s="118" t="s">
        <v>59</v>
      </c>
      <c r="D44" s="346">
        <f>'1.NMS'!H38</f>
        <v>0</v>
      </c>
      <c r="E44" s="347" t="s">
        <v>193</v>
      </c>
      <c r="F44" s="344" t="str">
        <f>IF(F$3="áno",'1.NMS'!N38,"")</f>
        <v>Nevykazuje sa</v>
      </c>
      <c r="G44" s="344" t="str">
        <f>IF(G$3="áno",'2.NMS'!$N38,"")</f>
        <v>Nevykazuje sa</v>
      </c>
      <c r="H44" s="344" t="str">
        <f>IF(H$3="áno",'3.NMS'!$N38,"")</f>
        <v>Nevykazuje sa</v>
      </c>
      <c r="I44" s="344" t="str">
        <f>IF(I$3="áno",'4.NMS'!$N38,"")</f>
        <v>Nevykazuje sa</v>
      </c>
      <c r="J44" s="344" t="str">
        <f>IF(J$3="áno",'5.NMS'!$N38,"")</f>
        <v>Nevykazuje sa</v>
      </c>
    </row>
    <row r="45" spans="1:10" ht="8.25" customHeight="1" thickBot="1" x14ac:dyDescent="0.3">
      <c r="A45" s="493"/>
      <c r="B45" s="309"/>
      <c r="C45" s="309"/>
      <c r="D45" s="309"/>
      <c r="E45" s="305"/>
      <c r="F45" s="305"/>
      <c r="G45" s="305"/>
      <c r="H45" s="305"/>
      <c r="I45" s="305"/>
      <c r="J45" s="243"/>
    </row>
    <row r="46" spans="1:10" s="354" customFormat="1" ht="24" customHeight="1" x14ac:dyDescent="0.25">
      <c r="A46" s="493"/>
      <c r="B46" s="348" t="s">
        <v>198</v>
      </c>
      <c r="C46" s="349"/>
      <c r="D46" s="350">
        <f>COUNTIF(D36:D44,"&lt;&gt;0")</f>
        <v>0</v>
      </c>
      <c r="E46" s="351" t="s">
        <v>193</v>
      </c>
      <c r="F46" s="352">
        <f>IF(F$3="áno",'1.NMS'!$O40,"")</f>
        <v>0</v>
      </c>
      <c r="G46" s="352">
        <f>IF(G$3="áno",'2.NMS'!$O40,"")</f>
        <v>0</v>
      </c>
      <c r="H46" s="352">
        <f>IF(H$3="áno",'3.NMS'!$O40,"")</f>
        <v>0</v>
      </c>
      <c r="I46" s="352">
        <f>IF(I$3="áno",'4.NMS'!$O40,"")</f>
        <v>0</v>
      </c>
      <c r="J46" s="353">
        <f>IF(J$3="áno",'5.NMS'!$O40,"")</f>
        <v>0</v>
      </c>
    </row>
    <row r="47" spans="1:10" s="354" customFormat="1" ht="24" customHeight="1" thickBot="1" x14ac:dyDescent="0.3">
      <c r="A47" s="493"/>
      <c r="B47" s="355" t="s">
        <v>199</v>
      </c>
      <c r="C47" s="356"/>
      <c r="D47" s="357"/>
      <c r="E47" s="358"/>
      <c r="F47" s="359">
        <f>F46</f>
        <v>0</v>
      </c>
      <c r="G47" s="360">
        <f>IF(G3="áno",(F46+G46)/2,"")</f>
        <v>0</v>
      </c>
      <c r="H47" s="360">
        <f>IF(H3="áno",(F46+G46+H46)/3,"")</f>
        <v>0</v>
      </c>
      <c r="I47" s="360">
        <f>IF(I3="áno",(F46+G46+H46+I46)/4,"")</f>
        <v>0</v>
      </c>
      <c r="J47" s="361">
        <f>IF(J3="áno",(F46+G46+H46+I46+J46)/5,"")</f>
        <v>0</v>
      </c>
    </row>
    <row r="48" spans="1:10" ht="15" customHeight="1" x14ac:dyDescent="0.25">
      <c r="A48" s="493"/>
      <c r="B48" s="362" t="s">
        <v>122</v>
      </c>
      <c r="C48" s="363"/>
      <c r="D48" s="363"/>
      <c r="E48" s="364"/>
      <c r="F48" s="364"/>
      <c r="G48" s="364"/>
      <c r="H48" s="364"/>
      <c r="I48" s="364"/>
      <c r="J48" s="365"/>
    </row>
    <row r="49" spans="1:10" ht="15" x14ac:dyDescent="0.25">
      <c r="A49" s="493"/>
      <c r="B49" s="316" t="s">
        <v>238</v>
      </c>
      <c r="C49" s="133" t="s">
        <v>110</v>
      </c>
      <c r="D49" s="134">
        <v>0</v>
      </c>
      <c r="E49" s="323"/>
      <c r="F49" s="323">
        <f t="shared" ref="F49:F54" si="4">F$46</f>
        <v>0</v>
      </c>
      <c r="G49" s="323">
        <f t="shared" ref="G49:J52" si="5">G$46</f>
        <v>0</v>
      </c>
      <c r="H49" s="323">
        <f t="shared" si="5"/>
        <v>0</v>
      </c>
      <c r="I49" s="323">
        <f t="shared" si="5"/>
        <v>0</v>
      </c>
      <c r="J49" s="324">
        <f t="shared" si="5"/>
        <v>0</v>
      </c>
    </row>
    <row r="50" spans="1:10" ht="15" x14ac:dyDescent="0.25">
      <c r="A50" s="493"/>
      <c r="B50" s="316" t="s">
        <v>239</v>
      </c>
      <c r="C50" s="133" t="s">
        <v>110</v>
      </c>
      <c r="D50" s="134" t="s">
        <v>123</v>
      </c>
      <c r="E50" s="325"/>
      <c r="F50" s="325">
        <f t="shared" si="4"/>
        <v>0</v>
      </c>
      <c r="G50" s="325">
        <f t="shared" si="5"/>
        <v>0</v>
      </c>
      <c r="H50" s="325">
        <f t="shared" si="5"/>
        <v>0</v>
      </c>
      <c r="I50" s="325">
        <f t="shared" si="5"/>
        <v>0</v>
      </c>
      <c r="J50" s="326">
        <f t="shared" si="5"/>
        <v>0</v>
      </c>
    </row>
    <row r="51" spans="1:10" ht="15" x14ac:dyDescent="0.25">
      <c r="A51" s="493"/>
      <c r="B51" s="316" t="s">
        <v>240</v>
      </c>
      <c r="C51" s="133" t="s">
        <v>110</v>
      </c>
      <c r="D51" s="136" t="s">
        <v>124</v>
      </c>
      <c r="E51" s="325"/>
      <c r="F51" s="325">
        <f t="shared" si="4"/>
        <v>0</v>
      </c>
      <c r="G51" s="325">
        <f t="shared" si="5"/>
        <v>0</v>
      </c>
      <c r="H51" s="325">
        <f t="shared" si="5"/>
        <v>0</v>
      </c>
      <c r="I51" s="325">
        <f t="shared" si="5"/>
        <v>0</v>
      </c>
      <c r="J51" s="326">
        <f t="shared" si="5"/>
        <v>0</v>
      </c>
    </row>
    <row r="52" spans="1:10" ht="15" x14ac:dyDescent="0.25">
      <c r="A52" s="493"/>
      <c r="B52" s="316" t="s">
        <v>243</v>
      </c>
      <c r="C52" s="133" t="s">
        <v>110</v>
      </c>
      <c r="D52" s="134" t="s">
        <v>126</v>
      </c>
      <c r="E52" s="325"/>
      <c r="F52" s="325">
        <f t="shared" si="4"/>
        <v>0</v>
      </c>
      <c r="G52" s="325">
        <f t="shared" si="5"/>
        <v>0</v>
      </c>
      <c r="H52" s="325">
        <f t="shared" si="5"/>
        <v>0</v>
      </c>
      <c r="I52" s="325">
        <f t="shared" si="5"/>
        <v>0</v>
      </c>
      <c r="J52" s="326">
        <f t="shared" si="5"/>
        <v>0</v>
      </c>
    </row>
    <row r="53" spans="1:10" ht="15" x14ac:dyDescent="0.25">
      <c r="A53" s="493"/>
      <c r="B53" s="316" t="s">
        <v>244</v>
      </c>
      <c r="C53" s="133" t="s">
        <v>110</v>
      </c>
      <c r="D53" s="134" t="s">
        <v>128</v>
      </c>
      <c r="E53" s="327"/>
      <c r="F53" s="327">
        <f t="shared" si="4"/>
        <v>0</v>
      </c>
      <c r="G53" s="327">
        <f t="shared" ref="G53:J53" si="6">G$46</f>
        <v>0</v>
      </c>
      <c r="H53" s="327">
        <f t="shared" si="6"/>
        <v>0</v>
      </c>
      <c r="I53" s="327">
        <f t="shared" si="6"/>
        <v>0</v>
      </c>
      <c r="J53" s="328">
        <f t="shared" si="6"/>
        <v>0</v>
      </c>
    </row>
    <row r="54" spans="1:10" ht="15" x14ac:dyDescent="0.25">
      <c r="A54" s="493"/>
      <c r="B54" s="316" t="s">
        <v>245</v>
      </c>
      <c r="C54" s="133" t="s">
        <v>119</v>
      </c>
      <c r="D54" s="132"/>
      <c r="E54" s="327"/>
      <c r="F54" s="327">
        <f t="shared" si="4"/>
        <v>0</v>
      </c>
      <c r="G54" s="327">
        <f t="shared" ref="G54:J54" si="7">G$46</f>
        <v>0</v>
      </c>
      <c r="H54" s="327">
        <f t="shared" si="7"/>
        <v>0</v>
      </c>
      <c r="I54" s="327">
        <f t="shared" si="7"/>
        <v>0</v>
      </c>
      <c r="J54" s="328">
        <f t="shared" si="7"/>
        <v>0</v>
      </c>
    </row>
    <row r="55" spans="1:10" ht="15.75" thickBot="1" x14ac:dyDescent="0.3">
      <c r="A55" s="493"/>
      <c r="B55" s="366"/>
      <c r="C55" s="331"/>
      <c r="D55" s="331"/>
      <c r="E55" s="330"/>
      <c r="F55" s="367"/>
      <c r="G55" s="368"/>
      <c r="H55" s="368"/>
      <c r="I55" s="368"/>
      <c r="J55" s="369"/>
    </row>
    <row r="56" spans="1:10" ht="15" customHeight="1" x14ac:dyDescent="0.25">
      <c r="A56" s="493"/>
      <c r="B56" s="495" t="s">
        <v>270</v>
      </c>
      <c r="C56" s="496"/>
      <c r="D56" s="496"/>
      <c r="E56" s="496"/>
      <c r="F56" s="496"/>
      <c r="G56" s="496"/>
      <c r="H56" s="496"/>
      <c r="I56" s="496"/>
      <c r="J56" s="497"/>
    </row>
    <row r="57" spans="1:10" ht="8.25" customHeight="1" thickBot="1" x14ac:dyDescent="0.3">
      <c r="A57" s="493"/>
      <c r="B57" s="498"/>
      <c r="C57" s="499"/>
      <c r="D57" s="499"/>
      <c r="E57" s="499"/>
      <c r="F57" s="499"/>
      <c r="G57" s="499"/>
      <c r="H57" s="499"/>
      <c r="I57" s="499"/>
      <c r="J57" s="500"/>
    </row>
    <row r="58" spans="1:10" x14ac:dyDescent="0.25">
      <c r="A58" s="493"/>
      <c r="B58" s="312" t="s">
        <v>122</v>
      </c>
      <c r="C58" s="309"/>
      <c r="D58" s="309"/>
      <c r="E58" s="305"/>
      <c r="F58" s="305"/>
      <c r="G58" s="305"/>
      <c r="H58" s="305"/>
      <c r="I58" s="305"/>
      <c r="J58" s="243"/>
    </row>
    <row r="59" spans="1:10" ht="15" x14ac:dyDescent="0.25">
      <c r="A59" s="493"/>
      <c r="B59" s="316" t="s">
        <v>238</v>
      </c>
      <c r="C59" s="133" t="s">
        <v>110</v>
      </c>
      <c r="D59" s="134">
        <v>0</v>
      </c>
      <c r="E59" s="134"/>
      <c r="F59" s="325">
        <f>F$47</f>
        <v>0</v>
      </c>
      <c r="G59" s="325">
        <f t="shared" ref="G59:J59" si="8">G$47</f>
        <v>0</v>
      </c>
      <c r="H59" s="325">
        <f t="shared" si="8"/>
        <v>0</v>
      </c>
      <c r="I59" s="325">
        <f t="shared" si="8"/>
        <v>0</v>
      </c>
      <c r="J59" s="326">
        <f t="shared" si="8"/>
        <v>0</v>
      </c>
    </row>
    <row r="60" spans="1:10" ht="15" x14ac:dyDescent="0.25">
      <c r="A60" s="493"/>
      <c r="B60" s="316" t="s">
        <v>239</v>
      </c>
      <c r="C60" s="133" t="s">
        <v>110</v>
      </c>
      <c r="D60" s="134" t="s">
        <v>123</v>
      </c>
      <c r="E60" s="134"/>
      <c r="F60" s="325">
        <f t="shared" ref="F60:J64" si="9">F$47</f>
        <v>0</v>
      </c>
      <c r="G60" s="325">
        <f t="shared" si="9"/>
        <v>0</v>
      </c>
      <c r="H60" s="325">
        <f t="shared" si="9"/>
        <v>0</v>
      </c>
      <c r="I60" s="325">
        <f t="shared" si="9"/>
        <v>0</v>
      </c>
      <c r="J60" s="326">
        <f t="shared" si="9"/>
        <v>0</v>
      </c>
    </row>
    <row r="61" spans="1:10" ht="15" x14ac:dyDescent="0.25">
      <c r="A61" s="493"/>
      <c r="B61" s="316" t="s">
        <v>240</v>
      </c>
      <c r="C61" s="133" t="s">
        <v>110</v>
      </c>
      <c r="D61" s="136" t="s">
        <v>124</v>
      </c>
      <c r="E61" s="136"/>
      <c r="F61" s="325">
        <f t="shared" si="9"/>
        <v>0</v>
      </c>
      <c r="G61" s="325">
        <f t="shared" si="9"/>
        <v>0</v>
      </c>
      <c r="H61" s="325">
        <f t="shared" si="9"/>
        <v>0</v>
      </c>
      <c r="I61" s="325">
        <f t="shared" si="9"/>
        <v>0</v>
      </c>
      <c r="J61" s="326">
        <f t="shared" si="9"/>
        <v>0</v>
      </c>
    </row>
    <row r="62" spans="1:10" ht="15" x14ac:dyDescent="0.25">
      <c r="A62" s="493"/>
      <c r="B62" s="316" t="s">
        <v>243</v>
      </c>
      <c r="C62" s="133" t="s">
        <v>110</v>
      </c>
      <c r="D62" s="134" t="s">
        <v>126</v>
      </c>
      <c r="E62" s="134"/>
      <c r="F62" s="325">
        <f t="shared" si="9"/>
        <v>0</v>
      </c>
      <c r="G62" s="325">
        <f t="shared" si="9"/>
        <v>0</v>
      </c>
      <c r="H62" s="325">
        <f t="shared" si="9"/>
        <v>0</v>
      </c>
      <c r="I62" s="325">
        <f t="shared" si="9"/>
        <v>0</v>
      </c>
      <c r="J62" s="326">
        <f t="shared" si="9"/>
        <v>0</v>
      </c>
    </row>
    <row r="63" spans="1:10" ht="15" x14ac:dyDescent="0.25">
      <c r="A63" s="493"/>
      <c r="B63" s="316" t="s">
        <v>244</v>
      </c>
      <c r="C63" s="133" t="s">
        <v>110</v>
      </c>
      <c r="D63" s="134" t="s">
        <v>128</v>
      </c>
      <c r="E63" s="134"/>
      <c r="F63" s="370">
        <f t="shared" si="9"/>
        <v>0</v>
      </c>
      <c r="G63" s="370">
        <f t="shared" si="9"/>
        <v>0</v>
      </c>
      <c r="H63" s="370">
        <f t="shared" si="9"/>
        <v>0</v>
      </c>
      <c r="I63" s="370">
        <f t="shared" si="9"/>
        <v>0</v>
      </c>
      <c r="J63" s="371">
        <f t="shared" si="9"/>
        <v>0</v>
      </c>
    </row>
    <row r="64" spans="1:10" ht="15.75" thickBot="1" x14ac:dyDescent="0.3">
      <c r="A64" s="494"/>
      <c r="B64" s="329" t="s">
        <v>245</v>
      </c>
      <c r="C64" s="330" t="s">
        <v>119</v>
      </c>
      <c r="D64" s="331"/>
      <c r="E64" s="331"/>
      <c r="F64" s="372">
        <f t="shared" si="9"/>
        <v>0</v>
      </c>
      <c r="G64" s="372">
        <f t="shared" si="9"/>
        <v>0</v>
      </c>
      <c r="H64" s="372">
        <f t="shared" si="9"/>
        <v>0</v>
      </c>
      <c r="I64" s="372">
        <f t="shared" si="9"/>
        <v>0</v>
      </c>
      <c r="J64" s="373">
        <f t="shared" si="9"/>
        <v>0</v>
      </c>
    </row>
  </sheetData>
  <sheetProtection algorithmName="SHA-512" hashValue="eQ4C3fEueUQOGnTVMIhLeXtD/kvhO+79Whi6qLBFcRqR/MxKwhj58LGDa2jgCrPR/HHMzpoQaiEX5cl1dka3AA==" saltValue="yI9vrQCj6JK4u4p3JaHANA==" spinCount="100000" sheet="1" objects="1" scenarios="1" autoFilter="0"/>
  <mergeCells count="5">
    <mergeCell ref="A6:A31"/>
    <mergeCell ref="B16:D16"/>
    <mergeCell ref="B24:D24"/>
    <mergeCell ref="A35:A64"/>
    <mergeCell ref="B56:J57"/>
  </mergeCells>
  <printOptions horizontalCentered="1"/>
  <pageMargins left="0.31496062992125984" right="0.31496062992125984" top="0.15748031496062992" bottom="0.15748031496062992" header="0.31496062992125984" footer="0.31496062992125984"/>
  <pageSetup paperSize="8"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EE8CC10C-478C-47D3-A78E-5BC2BE34AE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E18:J18</xm:sqref>
        </x14:conditionalFormatting>
        <x14:conditionalFormatting xmlns:xm="http://schemas.microsoft.com/office/excel/2006/main">
          <x14:cfRule type="iconSet" priority="20" id="{F9F7FA36-7B12-4657-BAF8-7FA11A2C7D00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E19:J19</xm:sqref>
        </x14:conditionalFormatting>
        <x14:conditionalFormatting xmlns:xm="http://schemas.microsoft.com/office/excel/2006/main">
          <x14:cfRule type="iconSet" priority="21" id="{4AB2F7AB-8E67-422C-9211-2448D3BA962E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E20:J20</xm:sqref>
        </x14:conditionalFormatting>
        <x14:conditionalFormatting xmlns:xm="http://schemas.microsoft.com/office/excel/2006/main">
          <x14:cfRule type="iconSet" priority="22" id="{32BA3AFE-486C-468A-825C-3C9681103098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E21:J21</xm:sqref>
        </x14:conditionalFormatting>
        <x14:conditionalFormatting xmlns:xm="http://schemas.microsoft.com/office/excel/2006/main">
          <x14:cfRule type="iconSet" priority="23" id="{600B6B68-058E-4513-B59D-9B4B812F72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E22:J22</xm:sqref>
        </x14:conditionalFormatting>
        <x14:conditionalFormatting xmlns:xm="http://schemas.microsoft.com/office/excel/2006/main">
          <x14:cfRule type="iconSet" priority="13" id="{2E717B4F-EB1A-4110-BF15-A95E5CE1B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E26:J26</xm:sqref>
        </x14:conditionalFormatting>
        <x14:conditionalFormatting xmlns:xm="http://schemas.microsoft.com/office/excel/2006/main">
          <x14:cfRule type="iconSet" priority="14" id="{DB5BD04F-913D-4992-B9E0-2B2B71AB6FC6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E27:J27</xm:sqref>
        </x14:conditionalFormatting>
        <x14:conditionalFormatting xmlns:xm="http://schemas.microsoft.com/office/excel/2006/main">
          <x14:cfRule type="iconSet" priority="15" id="{35EC6CDF-FCFE-41FC-B2A2-46C232A134C1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E28:J28</xm:sqref>
        </x14:conditionalFormatting>
        <x14:conditionalFormatting xmlns:xm="http://schemas.microsoft.com/office/excel/2006/main">
          <x14:cfRule type="iconSet" priority="16" id="{5850EA69-1D26-49C8-A7E7-576D63C2594D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E29:J29</xm:sqref>
        </x14:conditionalFormatting>
        <x14:conditionalFormatting xmlns:xm="http://schemas.microsoft.com/office/excel/2006/main">
          <x14:cfRule type="iconSet" priority="17" id="{6F2F0996-44F7-40CA-B733-9AD6470D2E07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E30:J30</xm:sqref>
        </x14:conditionalFormatting>
        <x14:conditionalFormatting xmlns:xm="http://schemas.microsoft.com/office/excel/2006/main">
          <x14:cfRule type="iconSet" priority="18" id="{F972C4FC-CA76-4B4C-8639-4A345184D6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E31:J31</xm:sqref>
        </x14:conditionalFormatting>
        <x14:conditionalFormatting xmlns:xm="http://schemas.microsoft.com/office/excel/2006/main">
          <x14:cfRule type="iconSet" priority="7" id="{3FDEF10C-5AC1-48FD-A99F-567F9B3CC0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E49:J49</xm:sqref>
        </x14:conditionalFormatting>
        <x14:conditionalFormatting xmlns:xm="http://schemas.microsoft.com/office/excel/2006/main">
          <x14:cfRule type="iconSet" priority="8" id="{6FA250D2-26A9-4090-BA87-1E01A90C274F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E50:J50</xm:sqref>
        </x14:conditionalFormatting>
        <x14:conditionalFormatting xmlns:xm="http://schemas.microsoft.com/office/excel/2006/main">
          <x14:cfRule type="iconSet" priority="9" id="{2E530D2C-3B84-4041-96CA-0D6D9F386237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E51:J51</xm:sqref>
        </x14:conditionalFormatting>
        <x14:conditionalFormatting xmlns:xm="http://schemas.microsoft.com/office/excel/2006/main">
          <x14:cfRule type="iconSet" priority="10" id="{580EE92B-ED0B-4F41-A44D-0C42DF75C7A4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E52:J52</xm:sqref>
        </x14:conditionalFormatting>
        <x14:conditionalFormatting xmlns:xm="http://schemas.microsoft.com/office/excel/2006/main">
          <x14:cfRule type="iconSet" priority="11" id="{51F998CC-B0F8-4B63-AD33-160508D3D6DC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E53:J53</xm:sqref>
        </x14:conditionalFormatting>
        <x14:conditionalFormatting xmlns:xm="http://schemas.microsoft.com/office/excel/2006/main">
          <x14:cfRule type="iconSet" priority="12" id="{14BF8872-C82E-4E92-B36A-655A184B5C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E54:J54</xm:sqref>
        </x14:conditionalFormatting>
        <x14:conditionalFormatting xmlns:xm="http://schemas.microsoft.com/office/excel/2006/main">
          <x14:cfRule type="iconSet" priority="1" id="{2F5E1B5E-4661-4A83-929C-546EF5C9DC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F59:J59</xm:sqref>
        </x14:conditionalFormatting>
        <x14:conditionalFormatting xmlns:xm="http://schemas.microsoft.com/office/excel/2006/main">
          <x14:cfRule type="iconSet" priority="2" id="{EA31C431-121B-43EA-8A1B-B9BCA29E41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F60:J60</xm:sqref>
        </x14:conditionalFormatting>
        <x14:conditionalFormatting xmlns:xm="http://schemas.microsoft.com/office/excel/2006/main">
          <x14:cfRule type="iconSet" priority="3" id="{C166690E-21BA-416F-B932-F5CB885C3D04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F61:J61</xm:sqref>
        </x14:conditionalFormatting>
        <x14:conditionalFormatting xmlns:xm="http://schemas.microsoft.com/office/excel/2006/main">
          <x14:cfRule type="iconSet" priority="4" id="{7C73031B-21B5-4A7B-A3B8-A668B15A712A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F62:J62</xm:sqref>
        </x14:conditionalFormatting>
        <x14:conditionalFormatting xmlns:xm="http://schemas.microsoft.com/office/excel/2006/main">
          <x14:cfRule type="iconSet" priority="5" id="{7FE7D366-DFB8-4648-A891-34053B187083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F63:J63</xm:sqref>
        </x14:conditionalFormatting>
        <x14:conditionalFormatting xmlns:xm="http://schemas.microsoft.com/office/excel/2006/main">
          <x14:cfRule type="iconSet" priority="6" id="{3CD7C8B9-CF59-44F8-AA69-8D0BF24D05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F64:J64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Číselníky!$B$15:$B$16</xm:f>
          </x14:formula1>
          <xm:sqref>E3:J3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2:G27"/>
  <sheetViews>
    <sheetView workbookViewId="0">
      <selection activeCell="K3" sqref="K3"/>
    </sheetView>
  </sheetViews>
  <sheetFormatPr defaultRowHeight="15" x14ac:dyDescent="0.25"/>
  <cols>
    <col min="2" max="2" width="30.85546875" customWidth="1"/>
    <col min="3" max="3" width="79.42578125" customWidth="1"/>
    <col min="4" max="4" width="13.5703125" customWidth="1"/>
    <col min="6" max="6" width="13" customWidth="1"/>
    <col min="7" max="7" width="16.42578125" customWidth="1"/>
  </cols>
  <sheetData>
    <row r="2" spans="2:7" x14ac:dyDescent="0.25">
      <c r="B2" s="1" t="s">
        <v>186</v>
      </c>
      <c r="C2" s="1" t="s">
        <v>285</v>
      </c>
      <c r="F2" s="2" t="s">
        <v>81</v>
      </c>
    </row>
    <row r="3" spans="2:7" x14ac:dyDescent="0.25">
      <c r="B3" s="1" t="s">
        <v>187</v>
      </c>
      <c r="C3" s="1" t="s">
        <v>286</v>
      </c>
      <c r="F3" s="2" t="s">
        <v>82</v>
      </c>
    </row>
    <row r="4" spans="2:7" x14ac:dyDescent="0.25">
      <c r="B4" s="4"/>
      <c r="C4" s="1" t="s">
        <v>287</v>
      </c>
      <c r="F4" s="2" t="s">
        <v>83</v>
      </c>
    </row>
    <row r="5" spans="2:7" x14ac:dyDescent="0.25">
      <c r="B5" s="1"/>
      <c r="C5" s="1" t="s">
        <v>32</v>
      </c>
      <c r="F5" s="2" t="s">
        <v>85</v>
      </c>
    </row>
    <row r="6" spans="2:7" x14ac:dyDescent="0.25">
      <c r="C6" s="1"/>
      <c r="F6" s="2" t="s">
        <v>86</v>
      </c>
    </row>
    <row r="7" spans="2:7" x14ac:dyDescent="0.25">
      <c r="F7" s="2" t="s">
        <v>87</v>
      </c>
    </row>
    <row r="8" spans="2:7" x14ac:dyDescent="0.25">
      <c r="F8" s="2" t="s">
        <v>88</v>
      </c>
    </row>
    <row r="9" spans="2:7" x14ac:dyDescent="0.25">
      <c r="B9" s="1" t="s">
        <v>15</v>
      </c>
      <c r="C9" s="1" t="s">
        <v>188</v>
      </c>
      <c r="F9" s="2" t="s">
        <v>89</v>
      </c>
    </row>
    <row r="10" spans="2:7" x14ac:dyDescent="0.25">
      <c r="B10" s="1" t="s">
        <v>14</v>
      </c>
      <c r="C10" s="1" t="s">
        <v>271</v>
      </c>
      <c r="F10" s="2" t="s">
        <v>90</v>
      </c>
    </row>
    <row r="11" spans="2:7" x14ac:dyDescent="0.25">
      <c r="B11" s="1" t="s">
        <v>16</v>
      </c>
      <c r="C11" s="1" t="s">
        <v>189</v>
      </c>
    </row>
    <row r="12" spans="2:7" x14ac:dyDescent="0.25">
      <c r="C12" s="1" t="s">
        <v>32</v>
      </c>
    </row>
    <row r="15" spans="2:7" x14ac:dyDescent="0.25">
      <c r="B15" t="s">
        <v>196</v>
      </c>
    </row>
    <row r="16" spans="2:7" x14ac:dyDescent="0.25">
      <c r="B16" t="s">
        <v>197</v>
      </c>
      <c r="F16" s="5">
        <v>43100</v>
      </c>
      <c r="G16" s="6">
        <f>F16</f>
        <v>43100</v>
      </c>
    </row>
    <row r="17" spans="3:7" x14ac:dyDescent="0.25">
      <c r="F17" s="5">
        <v>43465</v>
      </c>
      <c r="G17" s="6">
        <f t="shared" ref="G17:G21" si="0">F17</f>
        <v>43465</v>
      </c>
    </row>
    <row r="18" spans="3:7" x14ac:dyDescent="0.25">
      <c r="F18" s="5">
        <v>43830</v>
      </c>
      <c r="G18" s="6">
        <f t="shared" si="0"/>
        <v>43830</v>
      </c>
    </row>
    <row r="19" spans="3:7" x14ac:dyDescent="0.25">
      <c r="F19" s="5">
        <v>44196</v>
      </c>
      <c r="G19" s="6">
        <f t="shared" si="0"/>
        <v>44196</v>
      </c>
    </row>
    <row r="20" spans="3:7" x14ac:dyDescent="0.25">
      <c r="F20" s="5">
        <v>44561</v>
      </c>
      <c r="G20" s="6">
        <f t="shared" si="0"/>
        <v>44561</v>
      </c>
    </row>
    <row r="21" spans="3:7" x14ac:dyDescent="0.25">
      <c r="F21" s="5">
        <v>44926</v>
      </c>
      <c r="G21" s="6">
        <f t="shared" si="0"/>
        <v>44926</v>
      </c>
    </row>
    <row r="22" spans="3:7" x14ac:dyDescent="0.25">
      <c r="F22" s="3"/>
      <c r="G22" s="3"/>
    </row>
    <row r="23" spans="3:7" x14ac:dyDescent="0.25">
      <c r="F23" s="3"/>
    </row>
    <row r="25" spans="3:7" ht="15.75" thickBot="1" x14ac:dyDescent="0.3">
      <c r="D25" t="s">
        <v>277</v>
      </c>
      <c r="G25" t="s">
        <v>278</v>
      </c>
    </row>
    <row r="26" spans="3:7" ht="15.75" thickBot="1" x14ac:dyDescent="0.3">
      <c r="C26" s="11" t="s">
        <v>279</v>
      </c>
      <c r="D26" s="9">
        <v>43831</v>
      </c>
      <c r="G26" s="10">
        <f>D26</f>
        <v>43831</v>
      </c>
    </row>
    <row r="27" spans="3:7" ht="15.75" thickBot="1" x14ac:dyDescent="0.3">
      <c r="C27" s="11" t="s">
        <v>276</v>
      </c>
      <c r="D27" s="8">
        <f>COUNTIF(F16:F21,"&gt;=D26")</f>
        <v>0</v>
      </c>
      <c r="G27" s="8">
        <f>COUNTIF(G16:G21,"&gt;=g26")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13</vt:i4>
      </vt:variant>
    </vt:vector>
  </HeadingPairs>
  <TitlesOfParts>
    <vt:vector size="20" baseType="lpstr">
      <vt:lpstr>ZMS</vt:lpstr>
      <vt:lpstr>1.NMS</vt:lpstr>
      <vt:lpstr>2.NMS</vt:lpstr>
      <vt:lpstr>3.NMS</vt:lpstr>
      <vt:lpstr>4.NMS</vt:lpstr>
      <vt:lpstr>5.NMS</vt:lpstr>
      <vt:lpstr>Sumárne zhodnotenie</vt:lpstr>
      <vt:lpstr>'1.NMS'!Oblasť_tlače</vt:lpstr>
      <vt:lpstr>'2.NMS'!Oblasť_tlače</vt:lpstr>
      <vt:lpstr>'3.NMS'!Oblasť_tlače</vt:lpstr>
      <vt:lpstr>'4.NMS'!Oblasť_tlače</vt:lpstr>
      <vt:lpstr>'5.NMS'!Oblasť_tlače</vt:lpstr>
      <vt:lpstr>ZMS!Oblasť_tlače</vt:lpstr>
      <vt:lpstr>'1.NMS'!Rok</vt:lpstr>
      <vt:lpstr>'2.NMS'!Rok</vt:lpstr>
      <vt:lpstr>'3.NMS'!Rok</vt:lpstr>
      <vt:lpstr>'4.NMS'!Rok</vt:lpstr>
      <vt:lpstr>'5.NMS'!Rok</vt:lpstr>
      <vt:lpstr>ZMS!Rok</vt:lpstr>
      <vt:lpstr>Rok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Zdenko Letenay</dc:creator>
  <cp:lastModifiedBy>Silvia Juricova</cp:lastModifiedBy>
  <cp:lastPrinted>2020-09-08T09:31:56Z</cp:lastPrinted>
  <dcterms:created xsi:type="dcterms:W3CDTF">2019-01-21T10:34:02Z</dcterms:created>
  <dcterms:modified xsi:type="dcterms:W3CDTF">2021-01-20T12:06:57Z</dcterms:modified>
</cp:coreProperties>
</file>